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75" windowWidth="14955" windowHeight="8445" tabRatio="704"/>
  </bookViews>
  <sheets>
    <sheet name="START HERE - INTRODUCTION" sheetId="7" r:id="rId1"/>
    <sheet name="Clark UH Method" sheetId="3" r:id="rId2"/>
    <sheet name="Dimensionless UH Method" sheetId="4" r:id="rId3"/>
  </sheets>
  <definedNames>
    <definedName name="_Order1" hidden="1">255</definedName>
    <definedName name="_Order2" hidden="1">255</definedName>
    <definedName name="_xlnm.Print_Area" localSheetId="2">'Dimensionless UH Method'!$P$71:$P$270</definedName>
    <definedName name="Print_Area_MI" localSheetId="2">'Dimensionless UH Method'!$P$71:$P$270</definedName>
  </definedNames>
  <calcPr calcId="145621"/>
</workbook>
</file>

<file path=xl/calcChain.xml><?xml version="1.0" encoding="utf-8"?>
<calcChain xmlns="http://schemas.openxmlformats.org/spreadsheetml/2006/main">
  <c r="L62" i="4" l="1"/>
  <c r="F25" i="4"/>
  <c r="F61" i="4" s="1"/>
  <c r="A72" i="4"/>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C71" i="4"/>
  <c r="C72" i="4" s="1"/>
  <c r="F64" i="4"/>
  <c r="F33" i="4"/>
  <c r="F29" i="4"/>
  <c r="F8" i="3"/>
  <c r="E8" i="3"/>
  <c r="B8" i="3"/>
  <c r="C8" i="3"/>
  <c r="D8" i="3" s="1"/>
  <c r="F40" i="4" l="1"/>
  <c r="F46" i="4" s="1"/>
  <c r="D71" i="4"/>
  <c r="I71" i="4" s="1"/>
  <c r="O71" i="4"/>
  <c r="C73" i="4"/>
  <c r="D73" i="4" s="1"/>
  <c r="F47" i="4"/>
  <c r="F54" i="4"/>
  <c r="F36" i="4"/>
  <c r="F52" i="4"/>
  <c r="F53" i="4"/>
  <c r="F51" i="4"/>
  <c r="F50" i="4"/>
  <c r="F45" i="4"/>
  <c r="F48" i="4"/>
  <c r="F55" i="4"/>
  <c r="F49" i="4"/>
  <c r="E71" i="4" l="1"/>
  <c r="O72" i="4"/>
  <c r="J71" i="4"/>
  <c r="O73" i="4"/>
  <c r="C74" i="4"/>
  <c r="D72" i="4"/>
  <c r="I72" i="4" s="1"/>
  <c r="J72" i="4" s="1"/>
  <c r="I73" i="4"/>
  <c r="J73" i="4" s="1"/>
  <c r="E73" i="4"/>
  <c r="F71" i="4"/>
  <c r="G71" i="4"/>
  <c r="E72" i="4"/>
  <c r="O74" i="4" l="1"/>
  <c r="D74" i="4"/>
  <c r="C75" i="4"/>
  <c r="H71" i="4"/>
  <c r="K71" i="4" s="1"/>
  <c r="L71" i="4" s="1"/>
  <c r="P71" i="4" s="1"/>
  <c r="G73" i="4"/>
  <c r="F73" i="4"/>
  <c r="F72" i="4"/>
  <c r="G72" i="4"/>
  <c r="D75" i="4" l="1"/>
  <c r="O75" i="4"/>
  <c r="C76" i="4"/>
  <c r="H72" i="4"/>
  <c r="K72" i="4" s="1"/>
  <c r="L72" i="4" s="1"/>
  <c r="P72" i="4" s="1"/>
  <c r="E74" i="4"/>
  <c r="I74" i="4"/>
  <c r="J74" i="4" s="1"/>
  <c r="H73" i="4"/>
  <c r="K73" i="4" s="1"/>
  <c r="L73" i="4" s="1"/>
  <c r="P73" i="4" s="1"/>
  <c r="O76" i="4" l="1"/>
  <c r="C77" i="4"/>
  <c r="D76" i="4"/>
  <c r="F74" i="4"/>
  <c r="G74" i="4"/>
  <c r="E75" i="4"/>
  <c r="I75" i="4"/>
  <c r="J75" i="4" s="1"/>
  <c r="I76" i="4" l="1"/>
  <c r="J76" i="4" s="1"/>
  <c r="E76" i="4"/>
  <c r="G75" i="4"/>
  <c r="F75" i="4"/>
  <c r="D77" i="4"/>
  <c r="O77" i="4"/>
  <c r="C78" i="4"/>
  <c r="H74" i="4"/>
  <c r="K74" i="4" s="1"/>
  <c r="L74" i="4" s="1"/>
  <c r="P74" i="4" s="1"/>
  <c r="H75" i="4" l="1"/>
  <c r="K75" i="4" s="1"/>
  <c r="L75" i="4" s="1"/>
  <c r="P75" i="4" s="1"/>
  <c r="C79" i="4"/>
  <c r="O78" i="4"/>
  <c r="D78" i="4"/>
  <c r="G76" i="4"/>
  <c r="F76" i="4"/>
  <c r="I77" i="4"/>
  <c r="J77" i="4" s="1"/>
  <c r="E77" i="4"/>
  <c r="F77" i="4" l="1"/>
  <c r="G77" i="4"/>
  <c r="I78" i="4"/>
  <c r="J78" i="4" s="1"/>
  <c r="E78" i="4"/>
  <c r="D79" i="4"/>
  <c r="O79" i="4"/>
  <c r="C80" i="4"/>
  <c r="H76" i="4"/>
  <c r="K76" i="4" s="1"/>
  <c r="L76" i="4" s="1"/>
  <c r="P76" i="4" s="1"/>
  <c r="H77" i="4" l="1"/>
  <c r="K77" i="4" s="1"/>
  <c r="L77" i="4" s="1"/>
  <c r="P77" i="4" s="1"/>
  <c r="O80" i="4"/>
  <c r="D80" i="4"/>
  <c r="C81" i="4"/>
  <c r="G78" i="4"/>
  <c r="F78" i="4"/>
  <c r="E79" i="4"/>
  <c r="I79" i="4"/>
  <c r="J79" i="4" s="1"/>
  <c r="H78" i="4" l="1"/>
  <c r="K78" i="4" s="1"/>
  <c r="L78" i="4" s="1"/>
  <c r="P78" i="4" s="1"/>
  <c r="O81" i="4"/>
  <c r="C82" i="4"/>
  <c r="D81" i="4"/>
  <c r="F79" i="4"/>
  <c r="G79" i="4"/>
  <c r="E80" i="4"/>
  <c r="I80" i="4"/>
  <c r="J80" i="4" s="1"/>
  <c r="E81" i="4" l="1"/>
  <c r="I81" i="4"/>
  <c r="J81" i="4" s="1"/>
  <c r="G80" i="4"/>
  <c r="F80" i="4"/>
  <c r="O82" i="4"/>
  <c r="C83" i="4"/>
  <c r="D82" i="4"/>
  <c r="H79" i="4"/>
  <c r="K79" i="4" s="1"/>
  <c r="L79" i="4" s="1"/>
  <c r="P79" i="4" s="1"/>
  <c r="H80" i="4" l="1"/>
  <c r="K80" i="4" s="1"/>
  <c r="L80" i="4" s="1"/>
  <c r="P80" i="4" s="1"/>
  <c r="I82" i="4"/>
  <c r="J82" i="4" s="1"/>
  <c r="E82" i="4"/>
  <c r="D83" i="4"/>
  <c r="C84" i="4"/>
  <c r="O83" i="4"/>
  <c r="G81" i="4"/>
  <c r="F81" i="4"/>
  <c r="E83" i="4" l="1"/>
  <c r="I83" i="4"/>
  <c r="J83" i="4" s="1"/>
  <c r="C85" i="4"/>
  <c r="D84" i="4"/>
  <c r="O84" i="4"/>
  <c r="H81" i="4"/>
  <c r="K81" i="4" s="1"/>
  <c r="L81" i="4" s="1"/>
  <c r="P81" i="4" s="1"/>
  <c r="F82" i="4"/>
  <c r="G82" i="4"/>
  <c r="H82" i="4" s="1"/>
  <c r="K82" i="4" s="1"/>
  <c r="L82" i="4" s="1"/>
  <c r="P82" i="4" s="1"/>
  <c r="C86" i="4" l="1"/>
  <c r="O85" i="4"/>
  <c r="D85" i="4"/>
  <c r="E84" i="4"/>
  <c r="I84" i="4"/>
  <c r="J84" i="4" s="1"/>
  <c r="F83" i="4"/>
  <c r="G83" i="4"/>
  <c r="H83" i="4" l="1"/>
  <c r="K83" i="4" s="1"/>
  <c r="L83" i="4" s="1"/>
  <c r="P83" i="4" s="1"/>
  <c r="I85" i="4"/>
  <c r="J85" i="4" s="1"/>
  <c r="E85" i="4"/>
  <c r="G84" i="4"/>
  <c r="H84" i="4" s="1"/>
  <c r="K84" i="4" s="1"/>
  <c r="L84" i="4" s="1"/>
  <c r="P84" i="4" s="1"/>
  <c r="F84" i="4"/>
  <c r="C87" i="4"/>
  <c r="O86" i="4"/>
  <c r="D86" i="4"/>
  <c r="E86" i="4" l="1"/>
  <c r="I86" i="4"/>
  <c r="J86" i="4" s="1"/>
  <c r="G85" i="4"/>
  <c r="F85" i="4"/>
  <c r="O87" i="4"/>
  <c r="D87" i="4"/>
  <c r="C88" i="4"/>
  <c r="O88" i="4" l="1"/>
  <c r="D88" i="4"/>
  <c r="C89" i="4"/>
  <c r="H85" i="4"/>
  <c r="K85" i="4" s="1"/>
  <c r="L85" i="4" s="1"/>
  <c r="P85" i="4" s="1"/>
  <c r="I87" i="4"/>
  <c r="J87" i="4" s="1"/>
  <c r="E87" i="4"/>
  <c r="F86" i="4"/>
  <c r="G86" i="4"/>
  <c r="H86" i="4" l="1"/>
  <c r="K86" i="4" s="1"/>
  <c r="L86" i="4" s="1"/>
  <c r="P86" i="4" s="1"/>
  <c r="C90" i="4"/>
  <c r="D89" i="4"/>
  <c r="O89" i="4"/>
  <c r="F87" i="4"/>
  <c r="G87" i="4"/>
  <c r="E88" i="4"/>
  <c r="I88" i="4"/>
  <c r="J88" i="4" s="1"/>
  <c r="G88" i="4" l="1"/>
  <c r="F88" i="4"/>
  <c r="E89" i="4"/>
  <c r="I89" i="4"/>
  <c r="J89" i="4" s="1"/>
  <c r="H87" i="4"/>
  <c r="K87" i="4" s="1"/>
  <c r="L87" i="4" s="1"/>
  <c r="P87" i="4" s="1"/>
  <c r="O90" i="4"/>
  <c r="D90" i="4"/>
  <c r="C91" i="4"/>
  <c r="C92" i="4" l="1"/>
  <c r="O91" i="4"/>
  <c r="D91" i="4"/>
  <c r="I90" i="4"/>
  <c r="J90" i="4" s="1"/>
  <c r="E90" i="4"/>
  <c r="G89" i="4"/>
  <c r="F89" i="4"/>
  <c r="H88" i="4"/>
  <c r="K88" i="4" s="1"/>
  <c r="L88" i="4" s="1"/>
  <c r="P88" i="4" s="1"/>
  <c r="E91" i="4" l="1"/>
  <c r="I91" i="4"/>
  <c r="J91" i="4" s="1"/>
  <c r="H89" i="4"/>
  <c r="K89" i="4" s="1"/>
  <c r="L89" i="4" s="1"/>
  <c r="P89" i="4" s="1"/>
  <c r="G90" i="4"/>
  <c r="H90" i="4" s="1"/>
  <c r="K90" i="4" s="1"/>
  <c r="L90" i="4" s="1"/>
  <c r="P90" i="4" s="1"/>
  <c r="F90" i="4"/>
  <c r="D92" i="4"/>
  <c r="O92" i="4"/>
  <c r="C93" i="4"/>
  <c r="D93" i="4" l="1"/>
  <c r="O93" i="4"/>
  <c r="C94" i="4"/>
  <c r="E92" i="4"/>
  <c r="I92" i="4"/>
  <c r="J92" i="4" s="1"/>
  <c r="F91" i="4"/>
  <c r="G91" i="4"/>
  <c r="H91" i="4" s="1"/>
  <c r="K91" i="4" s="1"/>
  <c r="L91" i="4" s="1"/>
  <c r="P91" i="4" s="1"/>
  <c r="G92" i="4" l="1"/>
  <c r="F92" i="4"/>
  <c r="C95" i="4"/>
  <c r="O94" i="4"/>
  <c r="D94" i="4"/>
  <c r="E93" i="4"/>
  <c r="I93" i="4"/>
  <c r="J93" i="4" s="1"/>
  <c r="C96" i="4" l="1"/>
  <c r="O95" i="4"/>
  <c r="D95" i="4"/>
  <c r="F93" i="4"/>
  <c r="G93" i="4"/>
  <c r="I94" i="4"/>
  <c r="E94" i="4"/>
  <c r="J94" i="4"/>
  <c r="H92" i="4"/>
  <c r="K92" i="4" s="1"/>
  <c r="L92" i="4" s="1"/>
  <c r="P92" i="4" s="1"/>
  <c r="G94" i="4" l="1"/>
  <c r="F94" i="4"/>
  <c r="E95" i="4"/>
  <c r="I95" i="4"/>
  <c r="J95" i="4" s="1"/>
  <c r="H93" i="4"/>
  <c r="K93" i="4" s="1"/>
  <c r="L93" i="4" s="1"/>
  <c r="P93" i="4" s="1"/>
  <c r="C97" i="4"/>
  <c r="O96" i="4"/>
  <c r="D96" i="4"/>
  <c r="E96" i="4" l="1"/>
  <c r="I96" i="4"/>
  <c r="J96" i="4" s="1"/>
  <c r="G95" i="4"/>
  <c r="F95" i="4"/>
  <c r="D97" i="4"/>
  <c r="C98" i="4"/>
  <c r="O97" i="4"/>
  <c r="H94" i="4"/>
  <c r="K94" i="4" s="1"/>
  <c r="L94" i="4" s="1"/>
  <c r="P94" i="4" s="1"/>
  <c r="H95" i="4" l="1"/>
  <c r="K95" i="4" s="1"/>
  <c r="L95" i="4" s="1"/>
  <c r="P95" i="4" s="1"/>
  <c r="O98" i="4"/>
  <c r="D98" i="4"/>
  <c r="C99" i="4"/>
  <c r="I97" i="4"/>
  <c r="J97" i="4" s="1"/>
  <c r="E97" i="4"/>
  <c r="G96" i="4"/>
  <c r="F96" i="4"/>
  <c r="H96" i="4" l="1"/>
  <c r="K96" i="4" s="1"/>
  <c r="L96" i="4" s="1"/>
  <c r="P96" i="4" s="1"/>
  <c r="O99" i="4"/>
  <c r="D99" i="4"/>
  <c r="C100" i="4"/>
  <c r="G97" i="4"/>
  <c r="F97" i="4"/>
  <c r="E98" i="4"/>
  <c r="I98" i="4"/>
  <c r="J98" i="4" s="1"/>
  <c r="H97" i="4" l="1"/>
  <c r="K97" i="4" s="1"/>
  <c r="L97" i="4" s="1"/>
  <c r="P97" i="4" s="1"/>
  <c r="E99" i="4"/>
  <c r="I99" i="4"/>
  <c r="J99" i="4" s="1"/>
  <c r="C101" i="4"/>
  <c r="O100" i="4"/>
  <c r="D100" i="4"/>
  <c r="G98" i="4"/>
  <c r="F98" i="4"/>
  <c r="O101" i="4" l="1"/>
  <c r="C102" i="4"/>
  <c r="D101" i="4"/>
  <c r="H98" i="4"/>
  <c r="K98" i="4" s="1"/>
  <c r="L98" i="4" s="1"/>
  <c r="P98" i="4" s="1"/>
  <c r="I100" i="4"/>
  <c r="J100" i="4" s="1"/>
  <c r="E100" i="4"/>
  <c r="F99" i="4"/>
  <c r="G99" i="4"/>
  <c r="O102" i="4" l="1"/>
  <c r="C103" i="4"/>
  <c r="D102" i="4"/>
  <c r="F100" i="4"/>
  <c r="G100" i="4"/>
  <c r="E101" i="4"/>
  <c r="I101" i="4"/>
  <c r="J101" i="4"/>
  <c r="H99" i="4"/>
  <c r="K99" i="4" s="1"/>
  <c r="L99" i="4" s="1"/>
  <c r="P99" i="4" s="1"/>
  <c r="E102" i="4" l="1"/>
  <c r="I102" i="4"/>
  <c r="J102" i="4" s="1"/>
  <c r="F101" i="4"/>
  <c r="G101" i="4"/>
  <c r="D103" i="4"/>
  <c r="C104" i="4"/>
  <c r="O103" i="4"/>
  <c r="H100" i="4"/>
  <c r="K100" i="4" s="1"/>
  <c r="L100" i="4" s="1"/>
  <c r="P100" i="4" s="1"/>
  <c r="H101" i="4" l="1"/>
  <c r="K101" i="4" s="1"/>
  <c r="L101" i="4" s="1"/>
  <c r="P101" i="4" s="1"/>
  <c r="O104" i="4"/>
  <c r="C105" i="4"/>
  <c r="D104" i="4"/>
  <c r="E103" i="4"/>
  <c r="I103" i="4"/>
  <c r="J103" i="4" s="1"/>
  <c r="F102" i="4"/>
  <c r="G102" i="4"/>
  <c r="E104" i="4" l="1"/>
  <c r="I104" i="4"/>
  <c r="J104" i="4" s="1"/>
  <c r="C106" i="4"/>
  <c r="D105" i="4"/>
  <c r="O105" i="4"/>
  <c r="H102" i="4"/>
  <c r="K102" i="4" s="1"/>
  <c r="L102" i="4" s="1"/>
  <c r="P102" i="4" s="1"/>
  <c r="F103" i="4"/>
  <c r="G103" i="4"/>
  <c r="H103" i="4" l="1"/>
  <c r="K103" i="4" s="1"/>
  <c r="L103" i="4" s="1"/>
  <c r="P103" i="4" s="1"/>
  <c r="E105" i="4"/>
  <c r="I105" i="4"/>
  <c r="J105" i="4"/>
  <c r="O106" i="4"/>
  <c r="D106" i="4"/>
  <c r="C107" i="4"/>
  <c r="G104" i="4"/>
  <c r="F104" i="4"/>
  <c r="H104" i="4" l="1"/>
  <c r="K104" i="4" s="1"/>
  <c r="L104" i="4" s="1"/>
  <c r="P104" i="4" s="1"/>
  <c r="O107" i="4"/>
  <c r="D107" i="4"/>
  <c r="C108" i="4"/>
  <c r="E106" i="4"/>
  <c r="I106" i="4"/>
  <c r="J106" i="4" s="1"/>
  <c r="F105" i="4"/>
  <c r="G105" i="4"/>
  <c r="H105" i="4" l="1"/>
  <c r="K105" i="4" s="1"/>
  <c r="L105" i="4" s="1"/>
  <c r="P105" i="4" s="1"/>
  <c r="O108" i="4"/>
  <c r="D108" i="4"/>
  <c r="C109" i="4"/>
  <c r="E107" i="4"/>
  <c r="I107" i="4"/>
  <c r="J107" i="4" s="1"/>
  <c r="G106" i="4"/>
  <c r="F106" i="4"/>
  <c r="H106" i="4" l="1"/>
  <c r="K106" i="4" s="1"/>
  <c r="L106" i="4" s="1"/>
  <c r="P106" i="4" s="1"/>
  <c r="D109" i="4"/>
  <c r="C110" i="4"/>
  <c r="O109" i="4"/>
  <c r="E108" i="4"/>
  <c r="I108" i="4"/>
  <c r="J108" i="4" s="1"/>
  <c r="F107" i="4"/>
  <c r="G107" i="4"/>
  <c r="H107" i="4" s="1"/>
  <c r="K107" i="4" s="1"/>
  <c r="L107" i="4" s="1"/>
  <c r="P107" i="4" s="1"/>
  <c r="F108" i="4" l="1"/>
  <c r="G108" i="4"/>
  <c r="D110" i="4"/>
  <c r="C111" i="4"/>
  <c r="O110" i="4"/>
  <c r="I109" i="4"/>
  <c r="J109" i="4" s="1"/>
  <c r="E109" i="4"/>
  <c r="H108" i="4" l="1"/>
  <c r="K108" i="4" s="1"/>
  <c r="L108" i="4" s="1"/>
  <c r="P108" i="4" s="1"/>
  <c r="O111" i="4"/>
  <c r="C112" i="4"/>
  <c r="D111" i="4"/>
  <c r="F109" i="4"/>
  <c r="G109" i="4"/>
  <c r="I110" i="4"/>
  <c r="E110" i="4"/>
  <c r="J110" i="4"/>
  <c r="F110" i="4" l="1"/>
  <c r="G110" i="4"/>
  <c r="I111" i="4"/>
  <c r="J111" i="4" s="1"/>
  <c r="E111" i="4"/>
  <c r="O112" i="4"/>
  <c r="C113" i="4"/>
  <c r="D112" i="4"/>
  <c r="H109" i="4"/>
  <c r="K109" i="4" s="1"/>
  <c r="L109" i="4" s="1"/>
  <c r="P109" i="4" s="1"/>
  <c r="H110" i="4" l="1"/>
  <c r="K110" i="4" s="1"/>
  <c r="L110" i="4" s="1"/>
  <c r="P110" i="4" s="1"/>
  <c r="I112" i="4"/>
  <c r="J112" i="4" s="1"/>
  <c r="E112" i="4"/>
  <c r="G111" i="4"/>
  <c r="F111" i="4"/>
  <c r="C114" i="4"/>
  <c r="D113" i="4"/>
  <c r="O113" i="4"/>
  <c r="H111" i="4" l="1"/>
  <c r="K111" i="4" s="1"/>
  <c r="L111" i="4" s="1"/>
  <c r="P111" i="4" s="1"/>
  <c r="I113" i="4"/>
  <c r="E113" i="4"/>
  <c r="J113" i="4"/>
  <c r="F112" i="4"/>
  <c r="G112" i="4"/>
  <c r="O114" i="4"/>
  <c r="D114" i="4"/>
  <c r="C115" i="4"/>
  <c r="H112" i="4" l="1"/>
  <c r="K112" i="4" s="1"/>
  <c r="L112" i="4" s="1"/>
  <c r="P112" i="4" s="1"/>
  <c r="I114" i="4"/>
  <c r="J114" i="4" s="1"/>
  <c r="E114" i="4"/>
  <c r="F113" i="4"/>
  <c r="G113" i="4"/>
  <c r="O115" i="4"/>
  <c r="C116" i="4"/>
  <c r="D115" i="4"/>
  <c r="H113" i="4" l="1"/>
  <c r="K113" i="4" s="1"/>
  <c r="L113" i="4" s="1"/>
  <c r="P113" i="4" s="1"/>
  <c r="I115" i="4"/>
  <c r="J115" i="4" s="1"/>
  <c r="E115" i="4"/>
  <c r="D116" i="4"/>
  <c r="C117" i="4"/>
  <c r="O116" i="4"/>
  <c r="F114" i="4"/>
  <c r="G114" i="4"/>
  <c r="H114" i="4" s="1"/>
  <c r="K114" i="4" s="1"/>
  <c r="L114" i="4" s="1"/>
  <c r="P114" i="4" s="1"/>
  <c r="E116" i="4" l="1"/>
  <c r="I116" i="4"/>
  <c r="J116" i="4" s="1"/>
  <c r="G115" i="4"/>
  <c r="F115" i="4"/>
  <c r="C118" i="4"/>
  <c r="O117" i="4"/>
  <c r="D117" i="4"/>
  <c r="H115" i="4" l="1"/>
  <c r="K115" i="4" s="1"/>
  <c r="L115" i="4" s="1"/>
  <c r="P115" i="4" s="1"/>
  <c r="D118" i="4"/>
  <c r="C119" i="4"/>
  <c r="O118" i="4"/>
  <c r="I117" i="4"/>
  <c r="J117" i="4" s="1"/>
  <c r="E117" i="4"/>
  <c r="G116" i="4"/>
  <c r="F116" i="4"/>
  <c r="H116" i="4" l="1"/>
  <c r="K116" i="4" s="1"/>
  <c r="L116" i="4" s="1"/>
  <c r="P116" i="4" s="1"/>
  <c r="O119" i="4"/>
  <c r="C120" i="4"/>
  <c r="D119" i="4"/>
  <c r="G117" i="4"/>
  <c r="F117" i="4"/>
  <c r="E118" i="4"/>
  <c r="I118" i="4"/>
  <c r="J118" i="4" s="1"/>
  <c r="H117" i="4" l="1"/>
  <c r="K117" i="4" s="1"/>
  <c r="L117" i="4" s="1"/>
  <c r="P117" i="4" s="1"/>
  <c r="F118" i="4"/>
  <c r="G118" i="4"/>
  <c r="H118" i="4" s="1"/>
  <c r="K118" i="4" s="1"/>
  <c r="L118" i="4" s="1"/>
  <c r="P118" i="4" s="1"/>
  <c r="C121" i="4"/>
  <c r="D120" i="4"/>
  <c r="O120" i="4"/>
  <c r="E119" i="4"/>
  <c r="I119" i="4"/>
  <c r="J119" i="4" s="1"/>
  <c r="E120" i="4" l="1"/>
  <c r="I120" i="4"/>
  <c r="J120" i="4" s="1"/>
  <c r="C122" i="4"/>
  <c r="O121" i="4"/>
  <c r="D121" i="4"/>
  <c r="G119" i="4"/>
  <c r="F119" i="4"/>
  <c r="H119" i="4" l="1"/>
  <c r="K119" i="4" s="1"/>
  <c r="L119" i="4" s="1"/>
  <c r="P119" i="4" s="1"/>
  <c r="O122" i="4"/>
  <c r="D122" i="4"/>
  <c r="C123" i="4"/>
  <c r="E121" i="4"/>
  <c r="I121" i="4"/>
  <c r="J121" i="4" s="1"/>
  <c r="F120" i="4"/>
  <c r="G120" i="4"/>
  <c r="H120" i="4" s="1"/>
  <c r="K120" i="4" s="1"/>
  <c r="L120" i="4" s="1"/>
  <c r="P120" i="4" s="1"/>
  <c r="I122" i="4" l="1"/>
  <c r="J122" i="4" s="1"/>
  <c r="E122" i="4"/>
  <c r="O123" i="4"/>
  <c r="C124" i="4"/>
  <c r="D123" i="4"/>
  <c r="G121" i="4"/>
  <c r="F121" i="4"/>
  <c r="H121" i="4" l="1"/>
  <c r="K121" i="4" s="1"/>
  <c r="L121" i="4" s="1"/>
  <c r="P121" i="4" s="1"/>
  <c r="G122" i="4"/>
  <c r="F122" i="4"/>
  <c r="D124" i="4"/>
  <c r="C125" i="4"/>
  <c r="O124" i="4"/>
  <c r="I123" i="4"/>
  <c r="J123" i="4" s="1"/>
  <c r="E123" i="4"/>
  <c r="H122" i="4" l="1"/>
  <c r="K122" i="4" s="1"/>
  <c r="L122" i="4" s="1"/>
  <c r="P122" i="4" s="1"/>
  <c r="O125" i="4"/>
  <c r="D125" i="4"/>
  <c r="C126" i="4"/>
  <c r="E124" i="4"/>
  <c r="I124" i="4"/>
  <c r="J124" i="4" s="1"/>
  <c r="F123" i="4"/>
  <c r="G123" i="4"/>
  <c r="H123" i="4" s="1"/>
  <c r="K123" i="4" s="1"/>
  <c r="L123" i="4" s="1"/>
  <c r="P123" i="4" s="1"/>
  <c r="G124" i="4" l="1"/>
  <c r="F124" i="4"/>
  <c r="I125" i="4"/>
  <c r="J125" i="4" s="1"/>
  <c r="E125" i="4"/>
  <c r="C127" i="4"/>
  <c r="O126" i="4"/>
  <c r="D126" i="4"/>
  <c r="G125" i="4" l="1"/>
  <c r="F125" i="4"/>
  <c r="E126" i="4"/>
  <c r="I126" i="4"/>
  <c r="J126" i="4" s="1"/>
  <c r="D127" i="4"/>
  <c r="O127" i="4"/>
  <c r="C128" i="4"/>
  <c r="H124" i="4"/>
  <c r="K124" i="4" s="1"/>
  <c r="L124" i="4" s="1"/>
  <c r="P124" i="4" s="1"/>
  <c r="I127" i="4" l="1"/>
  <c r="J127" i="4" s="1"/>
  <c r="E127" i="4"/>
  <c r="C129" i="4"/>
  <c r="D128" i="4"/>
  <c r="O128" i="4"/>
  <c r="F126" i="4"/>
  <c r="G126" i="4"/>
  <c r="H125" i="4"/>
  <c r="K125" i="4" s="1"/>
  <c r="L125" i="4" s="1"/>
  <c r="P125" i="4" s="1"/>
  <c r="H126" i="4" l="1"/>
  <c r="K126" i="4" s="1"/>
  <c r="L126" i="4" s="1"/>
  <c r="P126" i="4" s="1"/>
  <c r="C130" i="4"/>
  <c r="D129" i="4"/>
  <c r="O129" i="4"/>
  <c r="G127" i="4"/>
  <c r="F127" i="4"/>
  <c r="I128" i="4"/>
  <c r="J128" i="4" s="1"/>
  <c r="E128" i="4"/>
  <c r="E129" i="4" l="1"/>
  <c r="I129" i="4"/>
  <c r="J129" i="4" s="1"/>
  <c r="G128" i="4"/>
  <c r="F128" i="4"/>
  <c r="D130" i="4"/>
  <c r="O130" i="4"/>
  <c r="C131" i="4"/>
  <c r="H127" i="4"/>
  <c r="K127" i="4" s="1"/>
  <c r="L127" i="4" s="1"/>
  <c r="P127" i="4" s="1"/>
  <c r="H128" i="4" l="1"/>
  <c r="K128" i="4" s="1"/>
  <c r="L128" i="4" s="1"/>
  <c r="P128" i="4" s="1"/>
  <c r="D131" i="4"/>
  <c r="C132" i="4"/>
  <c r="O131" i="4"/>
  <c r="E130" i="4"/>
  <c r="I130" i="4"/>
  <c r="J130" i="4" s="1"/>
  <c r="F129" i="4"/>
  <c r="G129" i="4"/>
  <c r="H129" i="4" s="1"/>
  <c r="K129" i="4" s="1"/>
  <c r="L129" i="4" s="1"/>
  <c r="P129" i="4" s="1"/>
  <c r="G130" i="4" l="1"/>
  <c r="F130" i="4"/>
  <c r="D132" i="4"/>
  <c r="O132" i="4"/>
  <c r="C133" i="4"/>
  <c r="I131" i="4"/>
  <c r="J131" i="4" s="1"/>
  <c r="E131" i="4"/>
  <c r="G131" i="4" l="1"/>
  <c r="F131" i="4"/>
  <c r="C134" i="4"/>
  <c r="O133" i="4"/>
  <c r="D133" i="4"/>
  <c r="E132" i="4"/>
  <c r="I132" i="4"/>
  <c r="J132" i="4" s="1"/>
  <c r="H130" i="4"/>
  <c r="K130" i="4" s="1"/>
  <c r="L130" i="4" s="1"/>
  <c r="P130" i="4" s="1"/>
  <c r="F132" i="4" l="1"/>
  <c r="G132" i="4"/>
  <c r="H132" i="4" s="1"/>
  <c r="K132" i="4" s="1"/>
  <c r="L132" i="4" s="1"/>
  <c r="P132" i="4" s="1"/>
  <c r="E133" i="4"/>
  <c r="I133" i="4"/>
  <c r="J133" i="4" s="1"/>
  <c r="C135" i="4"/>
  <c r="D134" i="4"/>
  <c r="O134" i="4"/>
  <c r="H131" i="4"/>
  <c r="K131" i="4" s="1"/>
  <c r="L131" i="4" s="1"/>
  <c r="P131" i="4" s="1"/>
  <c r="E134" i="4" l="1"/>
  <c r="I134" i="4"/>
  <c r="J134" i="4" s="1"/>
  <c r="F133" i="4"/>
  <c r="G133" i="4"/>
  <c r="H133" i="4" s="1"/>
  <c r="K133" i="4" s="1"/>
  <c r="L133" i="4" s="1"/>
  <c r="P133" i="4" s="1"/>
  <c r="C136" i="4"/>
  <c r="D135" i="4"/>
  <c r="O135" i="4"/>
  <c r="E135" i="4" l="1"/>
  <c r="I135" i="4"/>
  <c r="J135" i="4" s="1"/>
  <c r="D136" i="4"/>
  <c r="O136" i="4"/>
  <c r="C137" i="4"/>
  <c r="F134" i="4"/>
  <c r="G134" i="4"/>
  <c r="H134" i="4" s="1"/>
  <c r="K134" i="4" s="1"/>
  <c r="L134" i="4" s="1"/>
  <c r="P134" i="4" s="1"/>
  <c r="E136" i="4" l="1"/>
  <c r="I136" i="4"/>
  <c r="J136" i="4"/>
  <c r="D137" i="4"/>
  <c r="O137" i="4"/>
  <c r="C138" i="4"/>
  <c r="G135" i="4"/>
  <c r="F135" i="4"/>
  <c r="I137" i="4" l="1"/>
  <c r="E137" i="4"/>
  <c r="J137" i="4"/>
  <c r="H135" i="4"/>
  <c r="K135" i="4" s="1"/>
  <c r="L135" i="4" s="1"/>
  <c r="P135" i="4" s="1"/>
  <c r="C139" i="4"/>
  <c r="O138" i="4"/>
  <c r="D138" i="4"/>
  <c r="F136" i="4"/>
  <c r="G136" i="4"/>
  <c r="E138" i="4" l="1"/>
  <c r="J138" i="4"/>
  <c r="I138" i="4"/>
  <c r="F137" i="4"/>
  <c r="G137" i="4"/>
  <c r="H136" i="4"/>
  <c r="K136" i="4" s="1"/>
  <c r="L136" i="4" s="1"/>
  <c r="P136" i="4" s="1"/>
  <c r="O139" i="4"/>
  <c r="D139" i="4"/>
  <c r="C140" i="4"/>
  <c r="I139" i="4" l="1"/>
  <c r="E139" i="4"/>
  <c r="J139" i="4"/>
  <c r="O140" i="4"/>
  <c r="D140" i="4"/>
  <c r="C141" i="4"/>
  <c r="H137" i="4"/>
  <c r="K137" i="4" s="1"/>
  <c r="L137" i="4" s="1"/>
  <c r="P137" i="4" s="1"/>
  <c r="F138" i="4"/>
  <c r="G138" i="4"/>
  <c r="D141" i="4" l="1"/>
  <c r="C142" i="4"/>
  <c r="O141" i="4"/>
  <c r="F139" i="4"/>
  <c r="G139" i="4"/>
  <c r="H138" i="4"/>
  <c r="K138" i="4" s="1"/>
  <c r="L138" i="4" s="1"/>
  <c r="P138" i="4" s="1"/>
  <c r="J140" i="4"/>
  <c r="I140" i="4"/>
  <c r="E140" i="4"/>
  <c r="O142" i="4" l="1"/>
  <c r="C143" i="4"/>
  <c r="D142" i="4"/>
  <c r="G140" i="4"/>
  <c r="H140" i="4" s="1"/>
  <c r="K140" i="4" s="1"/>
  <c r="L140" i="4" s="1"/>
  <c r="P140" i="4" s="1"/>
  <c r="F140" i="4"/>
  <c r="H139" i="4"/>
  <c r="K139" i="4" s="1"/>
  <c r="L139" i="4" s="1"/>
  <c r="P139" i="4" s="1"/>
  <c r="E141" i="4"/>
  <c r="J141" i="4"/>
  <c r="I141" i="4"/>
  <c r="G141" i="4" l="1"/>
  <c r="F141" i="4"/>
  <c r="I142" i="4"/>
  <c r="E142" i="4"/>
  <c r="J142" i="4"/>
  <c r="O143" i="4"/>
  <c r="D143" i="4"/>
  <c r="C144" i="4"/>
  <c r="O144" i="4" l="1"/>
  <c r="C145" i="4"/>
  <c r="D144" i="4"/>
  <c r="G142" i="4"/>
  <c r="H142" i="4" s="1"/>
  <c r="K142" i="4" s="1"/>
  <c r="L142" i="4" s="1"/>
  <c r="P142" i="4" s="1"/>
  <c r="F142" i="4"/>
  <c r="I143" i="4"/>
  <c r="E143" i="4"/>
  <c r="J143" i="4"/>
  <c r="H141" i="4"/>
  <c r="K141" i="4" s="1"/>
  <c r="L141" i="4" s="1"/>
  <c r="P141" i="4" s="1"/>
  <c r="F143" i="4" l="1"/>
  <c r="G143" i="4"/>
  <c r="H143" i="4" s="1"/>
  <c r="K143" i="4" s="1"/>
  <c r="L143" i="4" s="1"/>
  <c r="P143" i="4" s="1"/>
  <c r="J144" i="4"/>
  <c r="I144" i="4"/>
  <c r="E144" i="4"/>
  <c r="D145" i="4"/>
  <c r="O145" i="4"/>
  <c r="C146" i="4"/>
  <c r="E145" i="4" l="1"/>
  <c r="I145" i="4"/>
  <c r="J145" i="4"/>
  <c r="G144" i="4"/>
  <c r="H144" i="4" s="1"/>
  <c r="K144" i="4" s="1"/>
  <c r="L144" i="4" s="1"/>
  <c r="P144" i="4" s="1"/>
  <c r="F144" i="4"/>
  <c r="O146" i="4"/>
  <c r="D146" i="4"/>
  <c r="C147" i="4"/>
  <c r="D147" i="4" l="1"/>
  <c r="C148" i="4"/>
  <c r="O147" i="4"/>
  <c r="J146" i="4"/>
  <c r="E146" i="4"/>
  <c r="I146" i="4"/>
  <c r="F145" i="4"/>
  <c r="G145" i="4"/>
  <c r="H145" i="4" s="1"/>
  <c r="K145" i="4" s="1"/>
  <c r="L145" i="4" s="1"/>
  <c r="P145" i="4" s="1"/>
  <c r="C149" i="4" l="1"/>
  <c r="D148" i="4"/>
  <c r="O148" i="4"/>
  <c r="F146" i="4"/>
  <c r="G146" i="4"/>
  <c r="I147" i="4"/>
  <c r="E147" i="4"/>
  <c r="J147" i="4"/>
  <c r="G147" i="4" l="1"/>
  <c r="F147" i="4"/>
  <c r="J148" i="4"/>
  <c r="E148" i="4"/>
  <c r="I148" i="4"/>
  <c r="H146" i="4"/>
  <c r="K146" i="4" s="1"/>
  <c r="L146" i="4" s="1"/>
  <c r="P146" i="4" s="1"/>
  <c r="C150" i="4"/>
  <c r="D149" i="4"/>
  <c r="O149" i="4"/>
  <c r="C151" i="4" l="1"/>
  <c r="D150" i="4"/>
  <c r="O150" i="4"/>
  <c r="I149" i="4"/>
  <c r="J149" i="4"/>
  <c r="E149" i="4"/>
  <c r="F148" i="4"/>
  <c r="G148" i="4"/>
  <c r="H148" i="4" s="1"/>
  <c r="K148" i="4" s="1"/>
  <c r="L148" i="4" s="1"/>
  <c r="P148" i="4" s="1"/>
  <c r="H147" i="4"/>
  <c r="K147" i="4" s="1"/>
  <c r="L147" i="4" s="1"/>
  <c r="P147" i="4" s="1"/>
  <c r="G149" i="4" l="1"/>
  <c r="F149" i="4"/>
  <c r="I150" i="4"/>
  <c r="J150" i="4"/>
  <c r="E150" i="4"/>
  <c r="D151" i="4"/>
  <c r="O151" i="4"/>
  <c r="C152" i="4"/>
  <c r="E151" i="4" l="1"/>
  <c r="J151" i="4"/>
  <c r="I151" i="4"/>
  <c r="G150" i="4"/>
  <c r="H150" i="4" s="1"/>
  <c r="K150" i="4" s="1"/>
  <c r="L150" i="4" s="1"/>
  <c r="P150" i="4" s="1"/>
  <c r="F150" i="4"/>
  <c r="O152" i="4"/>
  <c r="D152" i="4"/>
  <c r="C153" i="4"/>
  <c r="H149" i="4"/>
  <c r="K149" i="4" s="1"/>
  <c r="L149" i="4" s="1"/>
  <c r="P149" i="4" s="1"/>
  <c r="J152" i="4" l="1"/>
  <c r="E152" i="4"/>
  <c r="I152" i="4"/>
  <c r="O153" i="4"/>
  <c r="C154" i="4"/>
  <c r="D153" i="4"/>
  <c r="G151" i="4"/>
  <c r="F151" i="4"/>
  <c r="H151" i="4" l="1"/>
  <c r="K151" i="4" s="1"/>
  <c r="L151" i="4" s="1"/>
  <c r="P151" i="4" s="1"/>
  <c r="E153" i="4"/>
  <c r="I153" i="4"/>
  <c r="J153" i="4"/>
  <c r="F152" i="4"/>
  <c r="G152" i="4"/>
  <c r="H152" i="4" s="1"/>
  <c r="K152" i="4" s="1"/>
  <c r="L152" i="4" s="1"/>
  <c r="P152" i="4" s="1"/>
  <c r="C155" i="4"/>
  <c r="D154" i="4"/>
  <c r="O154" i="4"/>
  <c r="J154" i="4" l="1"/>
  <c r="E154" i="4"/>
  <c r="I154" i="4"/>
  <c r="D155" i="4"/>
  <c r="C156" i="4"/>
  <c r="O155" i="4"/>
  <c r="F153" i="4"/>
  <c r="G153" i="4"/>
  <c r="H153" i="4" s="1"/>
  <c r="K153" i="4" s="1"/>
  <c r="L153" i="4" s="1"/>
  <c r="P153" i="4" s="1"/>
  <c r="E155" i="4" l="1"/>
  <c r="J155" i="4"/>
  <c r="I155" i="4"/>
  <c r="G154" i="4"/>
  <c r="H154" i="4" s="1"/>
  <c r="K154" i="4" s="1"/>
  <c r="L154" i="4" s="1"/>
  <c r="P154" i="4" s="1"/>
  <c r="F154" i="4"/>
  <c r="D156" i="4"/>
  <c r="C157" i="4"/>
  <c r="O156" i="4"/>
  <c r="O157" i="4" l="1"/>
  <c r="D157" i="4"/>
  <c r="C158" i="4"/>
  <c r="E156" i="4"/>
  <c r="J156" i="4"/>
  <c r="I156" i="4"/>
  <c r="F155" i="4"/>
  <c r="G155" i="4"/>
  <c r="H155" i="4" s="1"/>
  <c r="K155" i="4" s="1"/>
  <c r="L155" i="4" s="1"/>
  <c r="P155" i="4" s="1"/>
  <c r="G156" i="4" l="1"/>
  <c r="F156" i="4"/>
  <c r="O158" i="4"/>
  <c r="D158" i="4"/>
  <c r="C159" i="4"/>
  <c r="J157" i="4"/>
  <c r="I157" i="4"/>
  <c r="E157" i="4"/>
  <c r="C160" i="4" l="1"/>
  <c r="D159" i="4"/>
  <c r="F157" i="4"/>
  <c r="G157" i="4"/>
  <c r="H157" i="4" s="1"/>
  <c r="K157" i="4" s="1"/>
  <c r="L157" i="4" s="1"/>
  <c r="P157" i="4" s="1"/>
  <c r="J158" i="4"/>
  <c r="I158" i="4"/>
  <c r="E158" i="4"/>
  <c r="H156" i="4"/>
  <c r="K156" i="4" s="1"/>
  <c r="L156" i="4" s="1"/>
  <c r="P156" i="4" s="1"/>
  <c r="G158" i="4" l="1"/>
  <c r="F158" i="4"/>
  <c r="E159" i="4"/>
  <c r="J159" i="4"/>
  <c r="I159" i="4"/>
  <c r="D160" i="4"/>
  <c r="C161" i="4"/>
  <c r="G159" i="4" l="1"/>
  <c r="F159" i="4"/>
  <c r="I160" i="4"/>
  <c r="J160" i="4"/>
  <c r="E160" i="4"/>
  <c r="C162" i="4"/>
  <c r="D161" i="4"/>
  <c r="H158" i="4"/>
  <c r="K158" i="4" s="1"/>
  <c r="L158" i="4" s="1"/>
  <c r="P158" i="4" s="1"/>
  <c r="G160" i="4" l="1"/>
  <c r="F160" i="4"/>
  <c r="J161" i="4"/>
  <c r="E161" i="4"/>
  <c r="I161" i="4"/>
  <c r="C163" i="4"/>
  <c r="D162" i="4"/>
  <c r="H159" i="4"/>
  <c r="K159" i="4" s="1"/>
  <c r="L159" i="4" s="1"/>
  <c r="C164" i="4" l="1"/>
  <c r="D163" i="4"/>
  <c r="F161" i="4"/>
  <c r="G161" i="4"/>
  <c r="H161" i="4" s="1"/>
  <c r="K161" i="4" s="1"/>
  <c r="L161" i="4" s="1"/>
  <c r="E162" i="4"/>
  <c r="I162" i="4"/>
  <c r="J162" i="4"/>
  <c r="H160" i="4"/>
  <c r="K160" i="4" s="1"/>
  <c r="L160" i="4" s="1"/>
  <c r="J163" i="4" l="1"/>
  <c r="I163" i="4"/>
  <c r="E163" i="4"/>
  <c r="G162" i="4"/>
  <c r="H162" i="4" s="1"/>
  <c r="K162" i="4" s="1"/>
  <c r="L162" i="4" s="1"/>
  <c r="F162" i="4"/>
  <c r="C165" i="4"/>
  <c r="D164" i="4"/>
  <c r="I164" i="4" l="1"/>
  <c r="J164" i="4"/>
  <c r="E164" i="4"/>
  <c r="G163" i="4"/>
  <c r="H163" i="4" s="1"/>
  <c r="K163" i="4" s="1"/>
  <c r="L163" i="4" s="1"/>
  <c r="F163" i="4"/>
  <c r="C166" i="4"/>
  <c r="D165" i="4"/>
  <c r="I165" i="4" l="1"/>
  <c r="J165" i="4"/>
  <c r="E165" i="4"/>
  <c r="F164" i="4"/>
  <c r="G164" i="4"/>
  <c r="C167" i="4"/>
  <c r="D166" i="4"/>
  <c r="H164" i="4" l="1"/>
  <c r="K164" i="4" s="1"/>
  <c r="L164" i="4" s="1"/>
  <c r="J166" i="4"/>
  <c r="I166" i="4"/>
  <c r="E166" i="4"/>
  <c r="G165" i="4"/>
  <c r="F165" i="4"/>
  <c r="C168" i="4"/>
  <c r="D167" i="4"/>
  <c r="H165" i="4" l="1"/>
  <c r="K165" i="4" s="1"/>
  <c r="L165" i="4" s="1"/>
  <c r="E167" i="4"/>
  <c r="I167" i="4"/>
  <c r="J167" i="4"/>
  <c r="F166" i="4"/>
  <c r="G166" i="4"/>
  <c r="D168" i="4"/>
  <c r="C169" i="4"/>
  <c r="D169" i="4" l="1"/>
  <c r="C170" i="4"/>
  <c r="I168" i="4"/>
  <c r="E168" i="4"/>
  <c r="J168" i="4"/>
  <c r="H166" i="4"/>
  <c r="K166" i="4" s="1"/>
  <c r="L166" i="4" s="1"/>
  <c r="F167" i="4"/>
  <c r="G167" i="4"/>
  <c r="H167" i="4" s="1"/>
  <c r="K167" i="4" s="1"/>
  <c r="L167" i="4" s="1"/>
  <c r="F168" i="4" l="1"/>
  <c r="G168" i="4"/>
  <c r="H168" i="4" s="1"/>
  <c r="K168" i="4" s="1"/>
  <c r="L168" i="4" s="1"/>
  <c r="D170" i="4"/>
  <c r="C171" i="4"/>
  <c r="I169" i="4"/>
  <c r="J169" i="4"/>
  <c r="E169" i="4"/>
  <c r="D171" i="4" l="1"/>
  <c r="C172" i="4"/>
  <c r="F169" i="4"/>
  <c r="G169" i="4"/>
  <c r="H169" i="4" s="1"/>
  <c r="K169" i="4" s="1"/>
  <c r="L169" i="4" s="1"/>
  <c r="E170" i="4"/>
  <c r="I170" i="4"/>
  <c r="J170" i="4"/>
  <c r="C173" i="4" l="1"/>
  <c r="D172" i="4"/>
  <c r="G170" i="4"/>
  <c r="F170" i="4"/>
  <c r="E171" i="4"/>
  <c r="I171" i="4"/>
  <c r="J171" i="4"/>
  <c r="H170" i="4" l="1"/>
  <c r="K170" i="4" s="1"/>
  <c r="L170" i="4" s="1"/>
  <c r="J172" i="4"/>
  <c r="E172" i="4"/>
  <c r="I172" i="4"/>
  <c r="G171" i="4"/>
  <c r="F171" i="4"/>
  <c r="D173" i="4"/>
  <c r="C174" i="4"/>
  <c r="J173" i="4" l="1"/>
  <c r="E173" i="4"/>
  <c r="I173" i="4"/>
  <c r="G172" i="4"/>
  <c r="H172" i="4" s="1"/>
  <c r="K172" i="4" s="1"/>
  <c r="L172" i="4" s="1"/>
  <c r="F172" i="4"/>
  <c r="D174" i="4"/>
  <c r="C175" i="4"/>
  <c r="H171" i="4"/>
  <c r="K171" i="4" s="1"/>
  <c r="L171" i="4" s="1"/>
  <c r="D175" i="4" l="1"/>
  <c r="C176" i="4"/>
  <c r="E174" i="4"/>
  <c r="I174" i="4"/>
  <c r="J174" i="4"/>
  <c r="F173" i="4"/>
  <c r="G173" i="4"/>
  <c r="H173" i="4" s="1"/>
  <c r="K173" i="4" s="1"/>
  <c r="L173" i="4" s="1"/>
  <c r="F174" i="4" l="1"/>
  <c r="G174" i="4"/>
  <c r="H174" i="4" s="1"/>
  <c r="K174" i="4" s="1"/>
  <c r="L174" i="4" s="1"/>
  <c r="C177" i="4"/>
  <c r="D176" i="4"/>
  <c r="E175" i="4"/>
  <c r="I175" i="4"/>
  <c r="J175" i="4"/>
  <c r="D177" i="4" l="1"/>
  <c r="C178" i="4"/>
  <c r="G175" i="4"/>
  <c r="F175" i="4"/>
  <c r="I176" i="4"/>
  <c r="J176" i="4"/>
  <c r="E176" i="4"/>
  <c r="G176" i="4" l="1"/>
  <c r="F176" i="4"/>
  <c r="H175" i="4"/>
  <c r="K175" i="4" s="1"/>
  <c r="L175" i="4" s="1"/>
  <c r="D178" i="4"/>
  <c r="C179" i="4"/>
  <c r="E177" i="4"/>
  <c r="I177" i="4"/>
  <c r="J177" i="4"/>
  <c r="G177" i="4" l="1"/>
  <c r="F177" i="4"/>
  <c r="D179" i="4"/>
  <c r="C180" i="4"/>
  <c r="E178" i="4"/>
  <c r="I178" i="4"/>
  <c r="J178" i="4"/>
  <c r="H176" i="4"/>
  <c r="K176" i="4" s="1"/>
  <c r="L176" i="4" s="1"/>
  <c r="F178" i="4" l="1"/>
  <c r="G178" i="4"/>
  <c r="H178" i="4" s="1"/>
  <c r="K178" i="4" s="1"/>
  <c r="L178" i="4" s="1"/>
  <c r="D180" i="4"/>
  <c r="C181" i="4"/>
  <c r="E179" i="4"/>
  <c r="J179" i="4"/>
  <c r="I179" i="4"/>
  <c r="H177" i="4"/>
  <c r="K177" i="4" s="1"/>
  <c r="L177" i="4" s="1"/>
  <c r="F179" i="4" l="1"/>
  <c r="G179" i="4"/>
  <c r="H179" i="4" s="1"/>
  <c r="K179" i="4" s="1"/>
  <c r="L179" i="4" s="1"/>
  <c r="C182" i="4"/>
  <c r="D181" i="4"/>
  <c r="E180" i="4"/>
  <c r="J180" i="4"/>
  <c r="I180" i="4"/>
  <c r="G180" i="4" l="1"/>
  <c r="F180" i="4"/>
  <c r="J181" i="4"/>
  <c r="I181" i="4"/>
  <c r="E181" i="4"/>
  <c r="C183" i="4"/>
  <c r="D182" i="4"/>
  <c r="C184" i="4" l="1"/>
  <c r="D183" i="4"/>
  <c r="I182" i="4"/>
  <c r="J182" i="4"/>
  <c r="E182" i="4"/>
  <c r="G181" i="4"/>
  <c r="F181" i="4"/>
  <c r="H180" i="4"/>
  <c r="K180" i="4" s="1"/>
  <c r="L180" i="4" s="1"/>
  <c r="H181" i="4" l="1"/>
  <c r="K181" i="4" s="1"/>
  <c r="L181" i="4" s="1"/>
  <c r="I183" i="4"/>
  <c r="E183" i="4"/>
  <c r="J183" i="4"/>
  <c r="F182" i="4"/>
  <c r="G182" i="4"/>
  <c r="H182" i="4" s="1"/>
  <c r="K182" i="4" s="1"/>
  <c r="L182" i="4" s="1"/>
  <c r="D184" i="4"/>
  <c r="C185" i="4"/>
  <c r="E184" i="4" l="1"/>
  <c r="J184" i="4"/>
  <c r="I184" i="4"/>
  <c r="G183" i="4"/>
  <c r="H183" i="4" s="1"/>
  <c r="K183" i="4" s="1"/>
  <c r="L183" i="4" s="1"/>
  <c r="F183" i="4"/>
  <c r="C186" i="4"/>
  <c r="D185" i="4"/>
  <c r="E185" i="4" l="1"/>
  <c r="J185" i="4"/>
  <c r="I185" i="4"/>
  <c r="D186" i="4"/>
  <c r="C187" i="4"/>
  <c r="G184" i="4"/>
  <c r="F184" i="4"/>
  <c r="J186" i="4" l="1"/>
  <c r="I186" i="4"/>
  <c r="E186" i="4"/>
  <c r="H184" i="4"/>
  <c r="K184" i="4" s="1"/>
  <c r="L184" i="4" s="1"/>
  <c r="D187" i="4"/>
  <c r="C188" i="4"/>
  <c r="G185" i="4"/>
  <c r="F185" i="4"/>
  <c r="H185" i="4" l="1"/>
  <c r="K185" i="4" s="1"/>
  <c r="L185" i="4" s="1"/>
  <c r="F186" i="4"/>
  <c r="G186" i="4"/>
  <c r="H186" i="4" s="1"/>
  <c r="K186" i="4" s="1"/>
  <c r="L186" i="4" s="1"/>
  <c r="D188" i="4"/>
  <c r="C189" i="4"/>
  <c r="E187" i="4"/>
  <c r="I187" i="4"/>
  <c r="J187" i="4"/>
  <c r="E188" i="4" l="1"/>
  <c r="J188" i="4"/>
  <c r="I188" i="4"/>
  <c r="G187" i="4"/>
  <c r="H187" i="4" s="1"/>
  <c r="K187" i="4" s="1"/>
  <c r="L187" i="4" s="1"/>
  <c r="F187" i="4"/>
  <c r="D189" i="4"/>
  <c r="C190" i="4"/>
  <c r="C191" i="4" l="1"/>
  <c r="D190" i="4"/>
  <c r="E189" i="4"/>
  <c r="J189" i="4"/>
  <c r="I189" i="4"/>
  <c r="F188" i="4"/>
  <c r="G188" i="4"/>
  <c r="H188" i="4" s="1"/>
  <c r="K188" i="4" s="1"/>
  <c r="L188" i="4" s="1"/>
  <c r="F189" i="4" l="1"/>
  <c r="G189" i="4"/>
  <c r="H189" i="4" s="1"/>
  <c r="K189" i="4" s="1"/>
  <c r="L189" i="4" s="1"/>
  <c r="J190" i="4"/>
  <c r="I190" i="4"/>
  <c r="E190" i="4"/>
  <c r="C192" i="4"/>
  <c r="D191" i="4"/>
  <c r="D192" i="4" l="1"/>
  <c r="C193" i="4"/>
  <c r="G190" i="4"/>
  <c r="F190" i="4"/>
  <c r="J191" i="4"/>
  <c r="I191" i="4"/>
  <c r="E191" i="4"/>
  <c r="G191" i="4" l="1"/>
  <c r="F191" i="4"/>
  <c r="H190" i="4"/>
  <c r="K190" i="4" s="1"/>
  <c r="L190" i="4" s="1"/>
  <c r="D193" i="4"/>
  <c r="C194" i="4"/>
  <c r="J192" i="4"/>
  <c r="E192" i="4"/>
  <c r="I192" i="4"/>
  <c r="C195" i="4" l="1"/>
  <c r="D194" i="4"/>
  <c r="J193" i="4"/>
  <c r="E193" i="4"/>
  <c r="I193" i="4"/>
  <c r="F192" i="4"/>
  <c r="G192" i="4"/>
  <c r="H192" i="4" s="1"/>
  <c r="K192" i="4" s="1"/>
  <c r="L192" i="4" s="1"/>
  <c r="H191" i="4"/>
  <c r="K191" i="4" s="1"/>
  <c r="L191" i="4" s="1"/>
  <c r="F193" i="4" l="1"/>
  <c r="G193" i="4"/>
  <c r="H193" i="4" s="1"/>
  <c r="K193" i="4" s="1"/>
  <c r="L193" i="4" s="1"/>
  <c r="E194" i="4"/>
  <c r="I194" i="4"/>
  <c r="J194" i="4"/>
  <c r="C196" i="4"/>
  <c r="D195" i="4"/>
  <c r="J195" i="4" l="1"/>
  <c r="I195" i="4"/>
  <c r="E195" i="4"/>
  <c r="F194" i="4"/>
  <c r="G194" i="4"/>
  <c r="D196" i="4"/>
  <c r="C197" i="4"/>
  <c r="D197" i="4" l="1"/>
  <c r="C198" i="4"/>
  <c r="F195" i="4"/>
  <c r="G195" i="4"/>
  <c r="I196" i="4"/>
  <c r="J196" i="4"/>
  <c r="E196" i="4"/>
  <c r="H194" i="4"/>
  <c r="K194" i="4" s="1"/>
  <c r="L194" i="4" s="1"/>
  <c r="H195" i="4" l="1"/>
  <c r="K195" i="4" s="1"/>
  <c r="L195" i="4" s="1"/>
  <c r="G196" i="4"/>
  <c r="F196" i="4"/>
  <c r="D198" i="4"/>
  <c r="C199" i="4"/>
  <c r="I197" i="4"/>
  <c r="J197" i="4"/>
  <c r="E197" i="4"/>
  <c r="G197" i="4" l="1"/>
  <c r="F197" i="4"/>
  <c r="J198" i="4"/>
  <c r="E198" i="4"/>
  <c r="I198" i="4"/>
  <c r="H196" i="4"/>
  <c r="K196" i="4" s="1"/>
  <c r="L196" i="4" s="1"/>
  <c r="D199" i="4"/>
  <c r="C200" i="4"/>
  <c r="C201" i="4" l="1"/>
  <c r="D200" i="4"/>
  <c r="G198" i="4"/>
  <c r="F198" i="4"/>
  <c r="E199" i="4"/>
  <c r="J199" i="4"/>
  <c r="I199" i="4"/>
  <c r="H197" i="4"/>
  <c r="K197" i="4" s="1"/>
  <c r="L197" i="4" s="1"/>
  <c r="H198" i="4" l="1"/>
  <c r="K198" i="4" s="1"/>
  <c r="L198" i="4" s="1"/>
  <c r="J200" i="4"/>
  <c r="I200" i="4"/>
  <c r="E200" i="4"/>
  <c r="G199" i="4"/>
  <c r="F199" i="4"/>
  <c r="D201" i="4"/>
  <c r="C202" i="4"/>
  <c r="H199" i="4" l="1"/>
  <c r="K199" i="4" s="1"/>
  <c r="L199" i="4" s="1"/>
  <c r="D202" i="4"/>
  <c r="C203" i="4"/>
  <c r="E201" i="4"/>
  <c r="J201" i="4"/>
  <c r="I201" i="4"/>
  <c r="F200" i="4"/>
  <c r="G200" i="4"/>
  <c r="H200" i="4" s="1"/>
  <c r="K200" i="4" s="1"/>
  <c r="L200" i="4" s="1"/>
  <c r="F201" i="4" l="1"/>
  <c r="G201" i="4"/>
  <c r="H201" i="4" s="1"/>
  <c r="K201" i="4" s="1"/>
  <c r="L201" i="4" s="1"/>
  <c r="D203" i="4"/>
  <c r="C204" i="4"/>
  <c r="J202" i="4"/>
  <c r="I202" i="4"/>
  <c r="E202" i="4"/>
  <c r="E203" i="4" l="1"/>
  <c r="I203" i="4"/>
  <c r="J203" i="4"/>
  <c r="C205" i="4"/>
  <c r="D204" i="4"/>
  <c r="G202" i="4"/>
  <c r="F202" i="4"/>
  <c r="C206" i="4" l="1"/>
  <c r="D205" i="4"/>
  <c r="H202" i="4"/>
  <c r="K202" i="4" s="1"/>
  <c r="L202" i="4" s="1"/>
  <c r="J204" i="4"/>
  <c r="I204" i="4"/>
  <c r="E204" i="4"/>
  <c r="F203" i="4"/>
  <c r="G203" i="4"/>
  <c r="H203" i="4" s="1"/>
  <c r="K203" i="4" s="1"/>
  <c r="L203" i="4" s="1"/>
  <c r="G204" i="4" l="1"/>
  <c r="F204" i="4"/>
  <c r="J205" i="4"/>
  <c r="I205" i="4"/>
  <c r="E205" i="4"/>
  <c r="C207" i="4"/>
  <c r="D206" i="4"/>
  <c r="D207" i="4" l="1"/>
  <c r="C208" i="4"/>
  <c r="G205" i="4"/>
  <c r="F205" i="4"/>
  <c r="E206" i="4"/>
  <c r="I206" i="4"/>
  <c r="J206" i="4"/>
  <c r="H204" i="4"/>
  <c r="K204" i="4" s="1"/>
  <c r="L204" i="4" s="1"/>
  <c r="H205" i="4" l="1"/>
  <c r="K205" i="4" s="1"/>
  <c r="L205" i="4" s="1"/>
  <c r="D208" i="4"/>
  <c r="C209" i="4"/>
  <c r="G206" i="4"/>
  <c r="F206" i="4"/>
  <c r="I207" i="4"/>
  <c r="E207" i="4"/>
  <c r="J207" i="4"/>
  <c r="H206" i="4" l="1"/>
  <c r="K206" i="4" s="1"/>
  <c r="L206" i="4" s="1"/>
  <c r="G207" i="4"/>
  <c r="F207" i="4"/>
  <c r="C210" i="4"/>
  <c r="D209" i="4"/>
  <c r="J208" i="4"/>
  <c r="E208" i="4"/>
  <c r="I208" i="4"/>
  <c r="C211" i="4" l="1"/>
  <c r="D210" i="4"/>
  <c r="F208" i="4"/>
  <c r="G208" i="4"/>
  <c r="H208" i="4" s="1"/>
  <c r="K208" i="4" s="1"/>
  <c r="L208" i="4" s="1"/>
  <c r="H207" i="4"/>
  <c r="K207" i="4" s="1"/>
  <c r="L207" i="4" s="1"/>
  <c r="J209" i="4"/>
  <c r="E209" i="4"/>
  <c r="I209" i="4"/>
  <c r="F209" i="4" l="1"/>
  <c r="G209" i="4"/>
  <c r="H209" i="4" s="1"/>
  <c r="K209" i="4" s="1"/>
  <c r="L209" i="4" s="1"/>
  <c r="J210" i="4"/>
  <c r="I210" i="4"/>
  <c r="E210" i="4"/>
  <c r="C212" i="4"/>
  <c r="D211" i="4"/>
  <c r="D212" i="4" l="1"/>
  <c r="C213" i="4"/>
  <c r="F210" i="4"/>
  <c r="G210" i="4"/>
  <c r="E211" i="4"/>
  <c r="I211" i="4"/>
  <c r="J211" i="4"/>
  <c r="H210" i="4" l="1"/>
  <c r="K210" i="4" s="1"/>
  <c r="L210" i="4" s="1"/>
  <c r="D213" i="4"/>
  <c r="C214" i="4"/>
  <c r="F211" i="4"/>
  <c r="G211" i="4"/>
  <c r="I212" i="4"/>
  <c r="E212" i="4"/>
  <c r="J212" i="4"/>
  <c r="F212" i="4" l="1"/>
  <c r="G212" i="4"/>
  <c r="H212" i="4" s="1"/>
  <c r="K212" i="4" s="1"/>
  <c r="L212" i="4" s="1"/>
  <c r="D214" i="4"/>
  <c r="C215" i="4"/>
  <c r="J213" i="4"/>
  <c r="I213" i="4"/>
  <c r="E213" i="4"/>
  <c r="H211" i="4"/>
  <c r="K211" i="4" s="1"/>
  <c r="L211" i="4" s="1"/>
  <c r="D215" i="4" l="1"/>
  <c r="C216" i="4"/>
  <c r="F213" i="4"/>
  <c r="G213" i="4"/>
  <c r="H213" i="4" s="1"/>
  <c r="K213" i="4" s="1"/>
  <c r="L213" i="4" s="1"/>
  <c r="I214" i="4"/>
  <c r="J214" i="4"/>
  <c r="E214" i="4"/>
  <c r="C217" i="4" l="1"/>
  <c r="D216" i="4"/>
  <c r="F214" i="4"/>
  <c r="G214" i="4"/>
  <c r="H214" i="4" s="1"/>
  <c r="K214" i="4" s="1"/>
  <c r="L214" i="4" s="1"/>
  <c r="I215" i="4"/>
  <c r="E215" i="4"/>
  <c r="J215" i="4"/>
  <c r="F215" i="4" l="1"/>
  <c r="G215" i="4"/>
  <c r="H215" i="4" s="1"/>
  <c r="K215" i="4" s="1"/>
  <c r="L215" i="4" s="1"/>
  <c r="I216" i="4"/>
  <c r="E216" i="4"/>
  <c r="J216" i="4"/>
  <c r="C218" i="4"/>
  <c r="D217" i="4"/>
  <c r="C219" i="4" l="1"/>
  <c r="D218" i="4"/>
  <c r="G216" i="4"/>
  <c r="F216" i="4"/>
  <c r="E217" i="4"/>
  <c r="I217" i="4"/>
  <c r="J217" i="4"/>
  <c r="H216" i="4" l="1"/>
  <c r="K216" i="4" s="1"/>
  <c r="L216" i="4" s="1"/>
  <c r="J218" i="4"/>
  <c r="E218" i="4"/>
  <c r="I218" i="4"/>
  <c r="F217" i="4"/>
  <c r="G217" i="4"/>
  <c r="D219" i="4"/>
  <c r="C220" i="4"/>
  <c r="C221" i="4" l="1"/>
  <c r="D220" i="4"/>
  <c r="E219" i="4"/>
  <c r="I219" i="4"/>
  <c r="J219" i="4"/>
  <c r="G218" i="4"/>
  <c r="F218" i="4"/>
  <c r="H217" i="4"/>
  <c r="K217" i="4" s="1"/>
  <c r="L217" i="4" s="1"/>
  <c r="H218" i="4" l="1"/>
  <c r="K218" i="4" s="1"/>
  <c r="L218" i="4" s="1"/>
  <c r="F219" i="4"/>
  <c r="G219" i="4"/>
  <c r="H219" i="4" s="1"/>
  <c r="K219" i="4" s="1"/>
  <c r="L219" i="4" s="1"/>
  <c r="J220" i="4"/>
  <c r="I220" i="4"/>
  <c r="E220" i="4"/>
  <c r="D221" i="4"/>
  <c r="C222" i="4"/>
  <c r="I221" i="4" l="1"/>
  <c r="J221" i="4"/>
  <c r="E221" i="4"/>
  <c r="F220" i="4"/>
  <c r="G220" i="4"/>
  <c r="D222" i="4"/>
  <c r="C223" i="4"/>
  <c r="C224" i="4" l="1"/>
  <c r="D223" i="4"/>
  <c r="J222" i="4"/>
  <c r="E222" i="4"/>
  <c r="I222" i="4"/>
  <c r="F221" i="4"/>
  <c r="G221" i="4"/>
  <c r="H221" i="4" s="1"/>
  <c r="K221" i="4" s="1"/>
  <c r="L221" i="4" s="1"/>
  <c r="H220" i="4"/>
  <c r="K220" i="4" s="1"/>
  <c r="L220" i="4" s="1"/>
  <c r="G222" i="4" l="1"/>
  <c r="F222" i="4"/>
  <c r="E223" i="4"/>
  <c r="J223" i="4"/>
  <c r="I223" i="4"/>
  <c r="D224" i="4"/>
  <c r="C225" i="4"/>
  <c r="F223" i="4" l="1"/>
  <c r="G223" i="4"/>
  <c r="H223" i="4" s="1"/>
  <c r="K223" i="4" s="1"/>
  <c r="L223" i="4" s="1"/>
  <c r="I224" i="4"/>
  <c r="J224" i="4"/>
  <c r="E224" i="4"/>
  <c r="C226" i="4"/>
  <c r="D225" i="4"/>
  <c r="H222" i="4"/>
  <c r="K222" i="4" s="1"/>
  <c r="L222" i="4" s="1"/>
  <c r="E225" i="4" l="1"/>
  <c r="J225" i="4"/>
  <c r="I225" i="4"/>
  <c r="C227" i="4"/>
  <c r="D226" i="4"/>
  <c r="G224" i="4"/>
  <c r="F224" i="4"/>
  <c r="C228" i="4" l="1"/>
  <c r="D227" i="4"/>
  <c r="H224" i="4"/>
  <c r="K224" i="4" s="1"/>
  <c r="L224" i="4" s="1"/>
  <c r="E226" i="4"/>
  <c r="J226" i="4"/>
  <c r="I226" i="4"/>
  <c r="G225" i="4"/>
  <c r="F225" i="4"/>
  <c r="F226" i="4" l="1"/>
  <c r="G226" i="4"/>
  <c r="H226" i="4" s="1"/>
  <c r="K226" i="4" s="1"/>
  <c r="L226" i="4" s="1"/>
  <c r="H225" i="4"/>
  <c r="K225" i="4" s="1"/>
  <c r="L225" i="4" s="1"/>
  <c r="E227" i="4"/>
  <c r="I227" i="4"/>
  <c r="J227" i="4"/>
  <c r="D228" i="4"/>
  <c r="C229" i="4"/>
  <c r="D229" i="4" l="1"/>
  <c r="C230" i="4"/>
  <c r="F227" i="4"/>
  <c r="G227" i="4"/>
  <c r="J228" i="4"/>
  <c r="E228" i="4"/>
  <c r="I228" i="4"/>
  <c r="H227" i="4" l="1"/>
  <c r="K227" i="4" s="1"/>
  <c r="L227" i="4" s="1"/>
  <c r="G228" i="4"/>
  <c r="F228" i="4"/>
  <c r="D230" i="4"/>
  <c r="C231" i="4"/>
  <c r="I229" i="4"/>
  <c r="J229" i="4"/>
  <c r="E229" i="4"/>
  <c r="G229" i="4" l="1"/>
  <c r="F229" i="4"/>
  <c r="I230" i="4"/>
  <c r="E230" i="4"/>
  <c r="J230" i="4"/>
  <c r="H228" i="4"/>
  <c r="K228" i="4" s="1"/>
  <c r="L228" i="4" s="1"/>
  <c r="D231" i="4"/>
  <c r="C232" i="4"/>
  <c r="D232" i="4" l="1"/>
  <c r="C233" i="4"/>
  <c r="F230" i="4"/>
  <c r="G230" i="4"/>
  <c r="I231" i="4"/>
  <c r="J231" i="4"/>
  <c r="E231" i="4"/>
  <c r="H229" i="4"/>
  <c r="K229" i="4" s="1"/>
  <c r="L229" i="4" s="1"/>
  <c r="H230" i="4" l="1"/>
  <c r="K230" i="4" s="1"/>
  <c r="L230" i="4" s="1"/>
  <c r="G231" i="4"/>
  <c r="F231" i="4"/>
  <c r="C234" i="4"/>
  <c r="D233" i="4"/>
  <c r="I232" i="4"/>
  <c r="E232" i="4"/>
  <c r="J232" i="4"/>
  <c r="D234" i="4" l="1"/>
  <c r="C235" i="4"/>
  <c r="F232" i="4"/>
  <c r="G232" i="4"/>
  <c r="H232" i="4" s="1"/>
  <c r="K232" i="4" s="1"/>
  <c r="L232" i="4" s="1"/>
  <c r="H231" i="4"/>
  <c r="K231" i="4" s="1"/>
  <c r="L231" i="4" s="1"/>
  <c r="J233" i="4"/>
  <c r="E233" i="4"/>
  <c r="I233" i="4"/>
  <c r="G233" i="4" l="1"/>
  <c r="F233" i="4"/>
  <c r="C236" i="4"/>
  <c r="D235" i="4"/>
  <c r="J234" i="4"/>
  <c r="E234" i="4"/>
  <c r="I234" i="4"/>
  <c r="G234" i="4" l="1"/>
  <c r="F234" i="4"/>
  <c r="E235" i="4"/>
  <c r="I235" i="4"/>
  <c r="J235" i="4"/>
  <c r="D236" i="4"/>
  <c r="C237" i="4"/>
  <c r="H233" i="4"/>
  <c r="K233" i="4" s="1"/>
  <c r="L233" i="4" s="1"/>
  <c r="I236" i="4" l="1"/>
  <c r="J236" i="4"/>
  <c r="E236" i="4"/>
  <c r="C238" i="4"/>
  <c r="D237" i="4"/>
  <c r="G235" i="4"/>
  <c r="F235" i="4"/>
  <c r="H234" i="4"/>
  <c r="K234" i="4" s="1"/>
  <c r="L234" i="4" s="1"/>
  <c r="G236" i="4" l="1"/>
  <c r="F236" i="4"/>
  <c r="C239" i="4"/>
  <c r="D238" i="4"/>
  <c r="H235" i="4"/>
  <c r="K235" i="4" s="1"/>
  <c r="L235" i="4" s="1"/>
  <c r="I237" i="4"/>
  <c r="E237" i="4"/>
  <c r="J237" i="4"/>
  <c r="C240" i="4" l="1"/>
  <c r="D239" i="4"/>
  <c r="I238" i="4"/>
  <c r="J238" i="4"/>
  <c r="E238" i="4"/>
  <c r="F237" i="4"/>
  <c r="G237" i="4"/>
  <c r="H237" i="4" s="1"/>
  <c r="K237" i="4" s="1"/>
  <c r="L237" i="4" s="1"/>
  <c r="H236" i="4"/>
  <c r="K236" i="4" s="1"/>
  <c r="L236" i="4" s="1"/>
  <c r="J239" i="4" l="1"/>
  <c r="I239" i="4"/>
  <c r="E239" i="4"/>
  <c r="F238" i="4"/>
  <c r="G238" i="4"/>
  <c r="C241" i="4"/>
  <c r="D240" i="4"/>
  <c r="J240" i="4" l="1"/>
  <c r="I240" i="4"/>
  <c r="E240" i="4"/>
  <c r="F239" i="4"/>
  <c r="G239" i="4"/>
  <c r="D241" i="4"/>
  <c r="C242" i="4"/>
  <c r="H238" i="4"/>
  <c r="K238" i="4" s="1"/>
  <c r="L238" i="4" s="1"/>
  <c r="D242" i="4" l="1"/>
  <c r="C243" i="4"/>
  <c r="F240" i="4"/>
  <c r="G240" i="4"/>
  <c r="H240" i="4" s="1"/>
  <c r="K240" i="4" s="1"/>
  <c r="L240" i="4" s="1"/>
  <c r="J241" i="4"/>
  <c r="E241" i="4"/>
  <c r="I241" i="4"/>
  <c r="H239" i="4"/>
  <c r="K239" i="4" s="1"/>
  <c r="L239" i="4" s="1"/>
  <c r="G241" i="4" l="1"/>
  <c r="F241" i="4"/>
  <c r="D243" i="4"/>
  <c r="C244" i="4"/>
  <c r="J242" i="4"/>
  <c r="I242" i="4"/>
  <c r="E242" i="4"/>
  <c r="C245" i="4" l="1"/>
  <c r="D244" i="4"/>
  <c r="F242" i="4"/>
  <c r="G242" i="4"/>
  <c r="H242" i="4" s="1"/>
  <c r="K242" i="4" s="1"/>
  <c r="L242" i="4" s="1"/>
  <c r="J243" i="4"/>
  <c r="I243" i="4"/>
  <c r="E243" i="4"/>
  <c r="H241" i="4"/>
  <c r="K241" i="4" s="1"/>
  <c r="L241" i="4" s="1"/>
  <c r="G243" i="4" l="1"/>
  <c r="F243" i="4"/>
  <c r="J244" i="4"/>
  <c r="E244" i="4"/>
  <c r="I244" i="4"/>
  <c r="C246" i="4"/>
  <c r="D245" i="4"/>
  <c r="C247" i="4" l="1"/>
  <c r="D246" i="4"/>
  <c r="F244" i="4"/>
  <c r="G244" i="4"/>
  <c r="I245" i="4"/>
  <c r="J245" i="4"/>
  <c r="E245" i="4"/>
  <c r="H243" i="4"/>
  <c r="K243" i="4" s="1"/>
  <c r="L243" i="4" s="1"/>
  <c r="H244" i="4" l="1"/>
  <c r="K244" i="4" s="1"/>
  <c r="L244" i="4" s="1"/>
  <c r="G245" i="4"/>
  <c r="F245" i="4"/>
  <c r="E246" i="4"/>
  <c r="I246" i="4"/>
  <c r="J246" i="4"/>
  <c r="C248" i="4"/>
  <c r="D247" i="4"/>
  <c r="E247" i="4" l="1"/>
  <c r="I247" i="4"/>
  <c r="J247" i="4"/>
  <c r="F246" i="4"/>
  <c r="G246" i="4"/>
  <c r="D248" i="4"/>
  <c r="C249" i="4"/>
  <c r="H245" i="4"/>
  <c r="K245" i="4" s="1"/>
  <c r="L245" i="4" s="1"/>
  <c r="D249" i="4" l="1"/>
  <c r="C250" i="4"/>
  <c r="I248" i="4"/>
  <c r="E248" i="4"/>
  <c r="J248" i="4"/>
  <c r="H246" i="4"/>
  <c r="K246" i="4" s="1"/>
  <c r="L246" i="4" s="1"/>
  <c r="F247" i="4"/>
  <c r="G247" i="4"/>
  <c r="H247" i="4" s="1"/>
  <c r="K247" i="4" s="1"/>
  <c r="L247" i="4" s="1"/>
  <c r="G248" i="4" l="1"/>
  <c r="F248" i="4"/>
  <c r="D250" i="4"/>
  <c r="C251" i="4"/>
  <c r="E249" i="4"/>
  <c r="J249" i="4"/>
  <c r="I249" i="4"/>
  <c r="F249" i="4" l="1"/>
  <c r="G249" i="4"/>
  <c r="H249" i="4" s="1"/>
  <c r="K249" i="4" s="1"/>
  <c r="L249" i="4" s="1"/>
  <c r="D251" i="4"/>
  <c r="C252" i="4"/>
  <c r="I250" i="4"/>
  <c r="J250" i="4"/>
  <c r="E250" i="4"/>
  <c r="H248" i="4"/>
  <c r="K248" i="4" s="1"/>
  <c r="L248" i="4" s="1"/>
  <c r="D252" i="4" l="1"/>
  <c r="C253" i="4"/>
  <c r="F250" i="4"/>
  <c r="G250" i="4"/>
  <c r="J251" i="4"/>
  <c r="I251" i="4"/>
  <c r="E251" i="4"/>
  <c r="H250" i="4" l="1"/>
  <c r="K250" i="4" s="1"/>
  <c r="L250" i="4" s="1"/>
  <c r="G251" i="4"/>
  <c r="F251" i="4"/>
  <c r="D253" i="4"/>
  <c r="C254" i="4"/>
  <c r="E252" i="4"/>
  <c r="J252" i="4"/>
  <c r="I252" i="4"/>
  <c r="J253" i="4" l="1"/>
  <c r="E253" i="4"/>
  <c r="I253" i="4"/>
  <c r="G252" i="4"/>
  <c r="H252" i="4" s="1"/>
  <c r="K252" i="4" s="1"/>
  <c r="L252" i="4" s="1"/>
  <c r="F252" i="4"/>
  <c r="H251" i="4"/>
  <c r="K251" i="4" s="1"/>
  <c r="L251" i="4" s="1"/>
  <c r="D254" i="4"/>
  <c r="C255" i="4"/>
  <c r="J254" i="4" l="1"/>
  <c r="I254" i="4"/>
  <c r="E254" i="4"/>
  <c r="C256" i="4"/>
  <c r="D255" i="4"/>
  <c r="G253" i="4"/>
  <c r="F253" i="4"/>
  <c r="G254" i="4" l="1"/>
  <c r="F254" i="4"/>
  <c r="D256" i="4"/>
  <c r="C257" i="4"/>
  <c r="H253" i="4"/>
  <c r="K253" i="4" s="1"/>
  <c r="L253" i="4" s="1"/>
  <c r="E255" i="4"/>
  <c r="I255" i="4"/>
  <c r="J255" i="4"/>
  <c r="H254" i="4" l="1"/>
  <c r="K254" i="4" s="1"/>
  <c r="L254" i="4" s="1"/>
  <c r="D257" i="4"/>
  <c r="C258" i="4"/>
  <c r="I256" i="4"/>
  <c r="E256" i="4"/>
  <c r="J256" i="4"/>
  <c r="F255" i="4"/>
  <c r="G255" i="4"/>
  <c r="H255" i="4" s="1"/>
  <c r="K255" i="4" s="1"/>
  <c r="L255" i="4" s="1"/>
  <c r="F256" i="4" l="1"/>
  <c r="G256" i="4"/>
  <c r="H256" i="4" s="1"/>
  <c r="K256" i="4" s="1"/>
  <c r="L256" i="4" s="1"/>
  <c r="D258" i="4"/>
  <c r="C259" i="4"/>
  <c r="E257" i="4"/>
  <c r="I257" i="4"/>
  <c r="J257" i="4"/>
  <c r="E258" i="4" l="1"/>
  <c r="I258" i="4"/>
  <c r="J258" i="4"/>
  <c r="F257" i="4"/>
  <c r="G257" i="4"/>
  <c r="C260" i="4"/>
  <c r="D259" i="4"/>
  <c r="E259" i="4" l="1"/>
  <c r="I259" i="4"/>
  <c r="J259" i="4"/>
  <c r="D260" i="4"/>
  <c r="C261" i="4"/>
  <c r="H257" i="4"/>
  <c r="K257" i="4" s="1"/>
  <c r="L257" i="4" s="1"/>
  <c r="G258" i="4"/>
  <c r="F258" i="4"/>
  <c r="I260" i="4" l="1"/>
  <c r="J260" i="4"/>
  <c r="E260" i="4"/>
  <c r="H258" i="4"/>
  <c r="K258" i="4" s="1"/>
  <c r="L258" i="4" s="1"/>
  <c r="C262" i="4"/>
  <c r="D261" i="4"/>
  <c r="F259" i="4"/>
  <c r="G259" i="4"/>
  <c r="H259" i="4" s="1"/>
  <c r="K259" i="4" s="1"/>
  <c r="L259" i="4" s="1"/>
  <c r="G260" i="4" l="1"/>
  <c r="F260" i="4"/>
  <c r="E261" i="4"/>
  <c r="J261" i="4"/>
  <c r="I261" i="4"/>
  <c r="D262" i="4"/>
  <c r="C263" i="4"/>
  <c r="E262" i="4" l="1"/>
  <c r="J262" i="4"/>
  <c r="I262" i="4"/>
  <c r="D263" i="4"/>
  <c r="C264" i="4"/>
  <c r="F261" i="4"/>
  <c r="G261" i="4"/>
  <c r="H261" i="4" s="1"/>
  <c r="K261" i="4" s="1"/>
  <c r="L261" i="4" s="1"/>
  <c r="H260" i="4"/>
  <c r="K260" i="4" s="1"/>
  <c r="L260" i="4" s="1"/>
  <c r="I263" i="4" l="1"/>
  <c r="E263" i="4"/>
  <c r="J263" i="4"/>
  <c r="C265" i="4"/>
  <c r="D264" i="4"/>
  <c r="F262" i="4"/>
  <c r="G262" i="4"/>
  <c r="H262" i="4" s="1"/>
  <c r="K262" i="4" s="1"/>
  <c r="L262" i="4" s="1"/>
  <c r="C266" i="4" l="1"/>
  <c r="D265" i="4"/>
  <c r="F263" i="4"/>
  <c r="G263" i="4"/>
  <c r="H263" i="4" s="1"/>
  <c r="K263" i="4" s="1"/>
  <c r="L263" i="4" s="1"/>
  <c r="E264" i="4"/>
  <c r="I264" i="4"/>
  <c r="J264" i="4"/>
  <c r="I265" i="4" l="1"/>
  <c r="J265" i="4"/>
  <c r="E265" i="4"/>
  <c r="F264" i="4"/>
  <c r="G264" i="4"/>
  <c r="C267" i="4"/>
  <c r="D266" i="4"/>
  <c r="I266" i="4" l="1"/>
  <c r="E266" i="4"/>
  <c r="J266" i="4"/>
  <c r="F265" i="4"/>
  <c r="G265" i="4"/>
  <c r="C268" i="4"/>
  <c r="D267" i="4"/>
  <c r="H264" i="4"/>
  <c r="K264" i="4" s="1"/>
  <c r="L264" i="4" s="1"/>
  <c r="I267" i="4" l="1"/>
  <c r="E267" i="4"/>
  <c r="J267" i="4"/>
  <c r="D268" i="4"/>
  <c r="C269" i="4"/>
  <c r="G266" i="4"/>
  <c r="F266" i="4"/>
  <c r="H265" i="4"/>
  <c r="K265" i="4" s="1"/>
  <c r="L265" i="4" s="1"/>
  <c r="H266" i="4" l="1"/>
  <c r="K266" i="4" s="1"/>
  <c r="L266" i="4" s="1"/>
  <c r="G267" i="4"/>
  <c r="F267" i="4"/>
  <c r="I268" i="4"/>
  <c r="E268" i="4"/>
  <c r="J268" i="4"/>
  <c r="C270" i="4"/>
  <c r="D270" i="4" s="1"/>
  <c r="D269" i="4"/>
  <c r="H267" i="4" l="1"/>
  <c r="K267" i="4" s="1"/>
  <c r="L267" i="4" s="1"/>
  <c r="J270" i="4"/>
  <c r="I270" i="4"/>
  <c r="E270" i="4"/>
  <c r="F268" i="4"/>
  <c r="G268" i="4"/>
  <c r="H268" i="4" s="1"/>
  <c r="K268" i="4" s="1"/>
  <c r="L268" i="4" s="1"/>
  <c r="I269" i="4"/>
  <c r="E269" i="4"/>
  <c r="J269" i="4"/>
  <c r="F269" i="4" l="1"/>
  <c r="G269" i="4"/>
  <c r="F270" i="4"/>
  <c r="G270" i="4"/>
  <c r="H270" i="4" l="1"/>
  <c r="K270" i="4" s="1"/>
  <c r="L270" i="4" s="1"/>
  <c r="H269" i="4"/>
  <c r="K269" i="4" s="1"/>
  <c r="L269" i="4" s="1"/>
</calcChain>
</file>

<file path=xl/sharedStrings.xml><?xml version="1.0" encoding="utf-8"?>
<sst xmlns="http://schemas.openxmlformats.org/spreadsheetml/2006/main" count="58" uniqueCount="51">
  <si>
    <t>ENTER PROJECT NAME</t>
  </si>
  <si>
    <t>ENTER DRAINAGE AREA, A (SM)</t>
  </si>
  <si>
    <t>ENTER MAIN CHANNEL</t>
  </si>
  <si>
    <t>LENGTH, L (MI)</t>
  </si>
  <si>
    <t>ENTER DISTANCE FROM</t>
  </si>
  <si>
    <t>DRAINAGE CENTROID</t>
  </si>
  <si>
    <t>TO MOUTH, Lc (MI)</t>
  </si>
  <si>
    <t>SLOPE, S (FT/MI)</t>
  </si>
  <si>
    <t>SNYDER STANDARD LAG = tp = 0.393 A^0.58 =</t>
  </si>
  <si>
    <t>HOURS</t>
  </si>
  <si>
    <t>PEAK OF DIMENSIONLESS UNIT HYDROGRAPH</t>
  </si>
  <si>
    <t>qp = 8.46(LLc/S^0.5)^0.10 =</t>
  </si>
  <si>
    <t>-- OR --</t>
  </si>
  <si>
    <t>qp = 7.24 A^0.10 =</t>
  </si>
  <si>
    <t>-----&gt;</t>
  </si>
  <si>
    <t>UNIT HYDROGRAPH DURATION = tr = Tp/5.5 =</t>
  </si>
  <si>
    <t>IF tr IS &gt; 7.0, THEN USE SUBDIVIDED DRAINAGES.</t>
  </si>
  <si>
    <t>ENTER THE tr VALUE TO BE USED -----&gt;</t>
  </si>
  <si>
    <t>Tp + 0.5tr =</t>
  </si>
  <si>
    <t>UNIT VOLUME OF RUNOFF = V' = 26.89*A =</t>
  </si>
  <si>
    <t>LOG t</t>
  </si>
  <si>
    <t>Time of Concentration (hr)</t>
  </si>
  <si>
    <t>Duration (hr)</t>
  </si>
  <si>
    <t>Duration (min)</t>
  </si>
  <si>
    <t xml:space="preserve">Time interval = </t>
  </si>
  <si>
    <t>minutes</t>
  </si>
  <si>
    <t>Lookup Table</t>
  </si>
  <si>
    <t>For Plotting</t>
  </si>
  <si>
    <t>R Mtn sites (hr)</t>
  </si>
  <si>
    <t>R plains sites (hr)</t>
  </si>
  <si>
    <t>Drainage Area (sq mi)</t>
  </si>
  <si>
    <t xml:space="preserve"> </t>
  </si>
  <si>
    <t>(IF AREA IS GREATER THAN 500 SQ MI, YOU MAY WANT TO SUBDIVIDE THE DRAINAGE.)</t>
  </si>
  <si>
    <t>Example</t>
  </si>
  <si>
    <t>UNIT HYDROGRAPH DETERMINATION - Dimensionless Unit Hydrograph Method USGS Water Supply Paper 2420</t>
  </si>
  <si>
    <t xml:space="preserve">USE THE HIGHEST ROUNDED-DOWN </t>
  </si>
  <si>
    <r>
      <t>FT</t>
    </r>
    <r>
      <rPr>
        <b/>
        <vertAlign val="superscript"/>
        <sz val="10"/>
        <rFont val="Helv"/>
      </rPr>
      <t>3</t>
    </r>
    <r>
      <rPr>
        <b/>
        <sz val="10"/>
        <rFont val="Helv"/>
      </rPr>
      <t>/S-DAY</t>
    </r>
  </si>
  <si>
    <t>tr VALUE SHOWN IN THIS BOX ------------------------------&gt;</t>
  </si>
  <si>
    <t>TIME, T (HR)</t>
  </si>
  <si>
    <t>AVERAGE q</t>
  </si>
  <si>
    <t>NEXT HIGHEST t</t>
  </si>
  <si>
    <t>LOOKUP SECOND q</t>
  </si>
  <si>
    <t>ADJUSTMENT FACTOR, AFt</t>
  </si>
  <si>
    <t>INTER- POLATED q</t>
  </si>
  <si>
    <t>DIMENSION-LESS TIME, T (% OF Tp+0.5tr)</t>
  </si>
  <si>
    <t>LOOKUP FIRST     q</t>
  </si>
  <si>
    <t>ADJUSTED DIMENSION-LESS DISCHARGE, q</t>
  </si>
  <si>
    <t>Calculated Unit Hydrograph Ordinate, cfs</t>
  </si>
  <si>
    <t>ADJUSTED UNIT HYDROGRAPH DISCHARGE, Qs (cfs)</t>
  </si>
  <si>
    <t>Enter Project Name</t>
  </si>
  <si>
    <t>Clark Unit Hydrograph Method - USGS WSP 2420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</si>
</sst>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numFmt numFmtId="165" formatCode="0.0_)"/>
    <numFmt numFmtId="166" formatCode="0_)"/>
    <numFmt numFmtId="167" formatCode="0.000_)"/>
  </numFmts>
  <fonts count="6" x14ac:knownFonts="1">
    <font>
      <sz val="10"/>
      <name val="Helv"/>
    </font>
    <font>
      <b/>
      <sz val="10"/>
      <name val="Helv"/>
    </font>
    <font>
      <sz val="10"/>
      <color indexed="10"/>
      <name val="Helv"/>
    </font>
    <font>
      <b/>
      <vertAlign val="superscript"/>
      <sz val="10"/>
      <name val="Helv"/>
    </font>
    <font>
      <b/>
      <sz val="10"/>
      <color rgb="FFFF0000"/>
      <name val="Helv"/>
    </font>
    <font>
      <b/>
      <sz val="10"/>
      <color indexed="10"/>
      <name val="Helv"/>
    </font>
  </fonts>
  <fills count="3">
    <fill>
      <patternFill patternType="none"/>
    </fill>
    <fill>
      <patternFill patternType="gray125"/>
    </fill>
    <fill>
      <patternFill patternType="solid">
        <fgColor rgb="FF92D05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1">
    <xf numFmtId="0" fontId="0" fillId="0" borderId="0"/>
  </cellStyleXfs>
  <cellXfs count="60">
    <xf numFmtId="0" fontId="0" fillId="0" borderId="0" xfId="0"/>
    <xf numFmtId="166" fontId="0" fillId="0" borderId="0" xfId="0" applyNumberFormat="1" applyProtection="1"/>
    <xf numFmtId="167" fontId="0" fillId="0" borderId="0" xfId="0" applyNumberFormat="1" applyProtection="1"/>
    <xf numFmtId="0" fontId="0" fillId="0" borderId="0" xfId="0" applyAlignment="1">
      <alignment horizontal="fill"/>
    </xf>
    <xf numFmtId="0" fontId="0" fillId="0" borderId="0" xfId="0" applyAlignment="1">
      <alignment horizontal="right"/>
    </xf>
    <xf numFmtId="0" fontId="0" fillId="0" borderId="0" xfId="0" applyAlignment="1">
      <alignment horizontal="center"/>
    </xf>
    <xf numFmtId="2" fontId="0" fillId="0" borderId="0" xfId="0" applyNumberFormat="1"/>
    <xf numFmtId="0" fontId="1" fillId="0" borderId="0" xfId="0" applyFont="1"/>
    <xf numFmtId="0" fontId="2" fillId="0" borderId="0" xfId="0" applyFont="1" applyAlignment="1">
      <alignment horizontal="center"/>
    </xf>
    <xf numFmtId="0" fontId="0" fillId="0" borderId="0" xfId="0" applyProtection="1">
      <protection locked="0"/>
    </xf>
    <xf numFmtId="166" fontId="0" fillId="0" borderId="0" xfId="0" applyNumberFormat="1" applyProtection="1">
      <protection locked="0"/>
    </xf>
    <xf numFmtId="167" fontId="0" fillId="0" borderId="0" xfId="0" applyNumberFormat="1" applyProtection="1">
      <protection locked="0"/>
    </xf>
    <xf numFmtId="14" fontId="0" fillId="0" borderId="0" xfId="0" applyNumberFormat="1" applyProtection="1">
      <protection locked="0"/>
    </xf>
    <xf numFmtId="0" fontId="0" fillId="0" borderId="1" xfId="0" applyFill="1" applyBorder="1" applyAlignment="1">
      <alignment horizontal="right"/>
    </xf>
    <xf numFmtId="0" fontId="0" fillId="0" borderId="2" xfId="0" applyFill="1" applyBorder="1"/>
    <xf numFmtId="0" fontId="0" fillId="0" borderId="4" xfId="0" applyBorder="1" applyAlignment="1">
      <alignment horizontal="center"/>
    </xf>
    <xf numFmtId="2" fontId="0" fillId="0" borderId="4" xfId="0" applyNumberFormat="1" applyBorder="1" applyAlignment="1">
      <alignment horizontal="center"/>
    </xf>
    <xf numFmtId="0" fontId="1" fillId="2" borderId="4" xfId="0" applyFont="1" applyFill="1" applyBorder="1" applyAlignment="1" applyProtection="1">
      <alignment horizontal="center"/>
      <protection locked="0"/>
    </xf>
    <xf numFmtId="2" fontId="1" fillId="0" borderId="4" xfId="0" applyNumberFormat="1" applyFont="1" applyFill="1" applyBorder="1" applyAlignment="1">
      <alignment horizontal="center"/>
    </xf>
    <xf numFmtId="0" fontId="0" fillId="2" borderId="0" xfId="0" applyFill="1"/>
    <xf numFmtId="0" fontId="1" fillId="2" borderId="0" xfId="0" applyFont="1" applyFill="1" applyAlignment="1" applyProtection="1">
      <alignment horizontal="center"/>
      <protection locked="0"/>
    </xf>
    <xf numFmtId="0" fontId="0" fillId="0" borderId="0" xfId="0" applyFill="1"/>
    <xf numFmtId="0" fontId="1" fillId="0" borderId="0" xfId="0" applyFont="1" applyFill="1"/>
    <xf numFmtId="0" fontId="1" fillId="2" borderId="0" xfId="0" applyFont="1" applyFill="1" applyAlignment="1" applyProtection="1">
      <alignment horizontal="left"/>
      <protection locked="0"/>
    </xf>
    <xf numFmtId="0" fontId="1" fillId="0" borderId="0" xfId="0" applyFont="1" applyAlignment="1">
      <alignment horizontal="left"/>
    </xf>
    <xf numFmtId="0" fontId="1" fillId="0" borderId="5" xfId="0" applyFont="1" applyFill="1" applyBorder="1"/>
    <xf numFmtId="0" fontId="1" fillId="0" borderId="6" xfId="0" applyFont="1" applyFill="1" applyBorder="1"/>
    <xf numFmtId="0" fontId="1" fillId="0" borderId="7" xfId="0" applyFont="1" applyFill="1" applyBorder="1"/>
    <xf numFmtId="164" fontId="1" fillId="0" borderId="1" xfId="0" applyNumberFormat="1" applyFont="1" applyFill="1" applyBorder="1" applyProtection="1"/>
    <xf numFmtId="0" fontId="1" fillId="0" borderId="2" xfId="0" applyFont="1" applyBorder="1"/>
    <xf numFmtId="165" fontId="1" fillId="0" borderId="4" xfId="0" applyNumberFormat="1" applyFont="1" applyFill="1" applyBorder="1" applyAlignment="1" applyProtection="1">
      <alignment horizontal="center"/>
    </xf>
    <xf numFmtId="0" fontId="1" fillId="0" borderId="4" xfId="0" applyFont="1" applyFill="1" applyBorder="1" applyAlignment="1">
      <alignment horizontal="center"/>
    </xf>
    <xf numFmtId="0" fontId="1" fillId="0" borderId="2" xfId="0" applyFont="1" applyBorder="1" applyAlignment="1"/>
    <xf numFmtId="164" fontId="1" fillId="0" borderId="1" xfId="0" applyNumberFormat="1" applyFont="1" applyFill="1" applyBorder="1" applyAlignment="1" applyProtection="1">
      <alignment horizontal="center"/>
    </xf>
    <xf numFmtId="0" fontId="1" fillId="0" borderId="3" xfId="0" applyFont="1" applyBorder="1" applyAlignment="1"/>
    <xf numFmtId="166" fontId="1" fillId="0" borderId="1" xfId="0" applyNumberFormat="1" applyFont="1" applyFill="1" applyBorder="1" applyAlignment="1" applyProtection="1">
      <alignment horizontal="center"/>
    </xf>
    <xf numFmtId="0" fontId="0" fillId="0" borderId="0" xfId="0" applyAlignment="1">
      <alignment horizontal="center" wrapText="1"/>
    </xf>
    <xf numFmtId="0" fontId="0" fillId="0" borderId="0" xfId="0" applyBorder="1" applyAlignment="1">
      <alignment horizontal="center" wrapText="1"/>
    </xf>
    <xf numFmtId="1" fontId="0" fillId="0" borderId="3" xfId="0" applyNumberFormat="1" applyFill="1" applyBorder="1" applyAlignment="1">
      <alignment horizontal="right"/>
    </xf>
    <xf numFmtId="0" fontId="0" fillId="0" borderId="4" xfId="0" applyFill="1" applyBorder="1" applyAlignment="1">
      <alignment horizontal="center" wrapText="1"/>
    </xf>
    <xf numFmtId="0" fontId="0" fillId="0" borderId="4" xfId="0" applyFill="1" applyBorder="1"/>
    <xf numFmtId="167" fontId="0" fillId="0" borderId="4" xfId="0" applyNumberFormat="1" applyFill="1" applyBorder="1" applyProtection="1"/>
    <xf numFmtId="165" fontId="0" fillId="0" borderId="4" xfId="0" applyNumberFormat="1" applyFill="1" applyBorder="1" applyProtection="1"/>
    <xf numFmtId="164" fontId="0" fillId="0" borderId="4" xfId="0" applyNumberFormat="1" applyFill="1" applyBorder="1" applyProtection="1"/>
    <xf numFmtId="166" fontId="0" fillId="0" borderId="4" xfId="0" applyNumberFormat="1" applyFill="1" applyBorder="1" applyProtection="1"/>
    <xf numFmtId="0" fontId="0" fillId="0" borderId="2" xfId="0" applyFill="1" applyBorder="1" applyAlignment="1">
      <alignment horizontal="center" wrapText="1"/>
    </xf>
    <xf numFmtId="167" fontId="0" fillId="0" borderId="2" xfId="0" applyNumberFormat="1" applyFill="1" applyBorder="1" applyProtection="1"/>
    <xf numFmtId="0" fontId="0" fillId="0" borderId="8" xfId="0" applyFill="1" applyBorder="1" applyAlignment="1">
      <alignment horizontal="center" wrapText="1"/>
    </xf>
    <xf numFmtId="0" fontId="0" fillId="0" borderId="9" xfId="0" applyFill="1" applyBorder="1" applyAlignment="1">
      <alignment horizontal="center" wrapText="1"/>
    </xf>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 fillId="0" borderId="4" xfId="0" applyFont="1" applyFill="1" applyBorder="1" applyAlignment="1">
      <alignment horizontal="center" wrapText="1"/>
    </xf>
    <xf numFmtId="167" fontId="1" fillId="0" borderId="4" xfId="0" applyNumberFormat="1" applyFont="1" applyFill="1" applyBorder="1" applyAlignment="1" applyProtection="1">
      <alignment horizontal="center"/>
      <protection locked="0"/>
    </xf>
    <xf numFmtId="166" fontId="1" fillId="0" borderId="4" xfId="0" applyNumberFormat="1" applyFont="1" applyFill="1" applyBorder="1" applyAlignment="1" applyProtection="1">
      <alignment horizontal="center"/>
      <protection locked="0"/>
    </xf>
    <xf numFmtId="0" fontId="4" fillId="0" borderId="0" xfId="0" applyFont="1" applyAlignment="1">
      <alignment horizontal="center"/>
    </xf>
    <xf numFmtId="0" fontId="5" fillId="0" borderId="0" xfId="0" applyFont="1" applyAlignment="1">
      <alignment horizontal="center" wrapText="1"/>
    </xf>
    <xf numFmtId="0" fontId="4" fillId="0" borderId="0" xfId="0" applyFont="1" applyAlignment="1" applyProtection="1">
      <alignment horizontal="center"/>
      <protection locked="0"/>
    </xf>
    <xf numFmtId="0" fontId="1" fillId="2"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Unit Hydrograph</a:t>
            </a:r>
          </a:p>
        </c:rich>
      </c:tx>
      <c:layout/>
      <c:overlay val="0"/>
    </c:title>
    <c:autoTitleDeleted val="0"/>
    <c:plotArea>
      <c:layout/>
      <c:lineChart>
        <c:grouping val="standard"/>
        <c:varyColors val="0"/>
        <c:ser>
          <c:idx val="0"/>
          <c:order val="0"/>
          <c:marker>
            <c:symbol val="none"/>
          </c:marker>
          <c:val>
            <c:numRef>
              <c:f>'Dimensionless UH Method'!$P$71:$P$137</c:f>
              <c:numCache>
                <c:formatCode>0_)</c:formatCode>
                <c:ptCount val="67"/>
                <c:pt idx="0">
                  <c:v>253.39537806029963</c:v>
                </c:pt>
                <c:pt idx="1">
                  <c:v>711.46570318473266</c:v>
                </c:pt>
                <c:pt idx="2">
                  <c:v>1313.9689750692103</c:v>
                </c:pt>
                <c:pt idx="3">
                  <c:v>1956.3272616167826</c:v>
                </c:pt>
                <c:pt idx="4">
                  <c:v>2505.8018333955874</c:v>
                </c:pt>
                <c:pt idx="5">
                  <c:v>2821.2407930110521</c:v>
                </c:pt>
                <c:pt idx="6">
                  <c:v>2833.12157154125</c:v>
                </c:pt>
                <c:pt idx="7">
                  <c:v>2587.3824792418363</c:v>
                </c:pt>
                <c:pt idx="8">
                  <c:v>2276.6657466409579</c:v>
                </c:pt>
                <c:pt idx="9">
                  <c:v>2096.2486133351003</c:v>
                </c:pt>
                <c:pt idx="10">
                  <c:v>1885.7603721622691</c:v>
                </c:pt>
                <c:pt idx="11">
                  <c:v>1681.8631193931276</c:v>
                </c:pt>
                <c:pt idx="12">
                  <c:v>1521.9787271473608</c:v>
                </c:pt>
                <c:pt idx="13">
                  <c:v>1386.6139852583326</c:v>
                </c:pt>
                <c:pt idx="14">
                  <c:v>1253.8143648282589</c:v>
                </c:pt>
                <c:pt idx="15">
                  <c:v>1148.6945006530123</c:v>
                </c:pt>
                <c:pt idx="16">
                  <c:v>1058.6921228461683</c:v>
                </c:pt>
                <c:pt idx="17">
                  <c:v>978.61607955118018</c:v>
                </c:pt>
                <c:pt idx="18">
                  <c:v>896.68504290375586</c:v>
                </c:pt>
                <c:pt idx="19">
                  <c:v>824.52136880427088</c:v>
                </c:pt>
                <c:pt idx="20">
                  <c:v>762.24921292962324</c:v>
                </c:pt>
                <c:pt idx="21">
                  <c:v>704.73644268785483</c:v>
                </c:pt>
                <c:pt idx="22">
                  <c:v>658.43808140143301</c:v>
                </c:pt>
                <c:pt idx="23">
                  <c:v>609.27158648199645</c:v>
                </c:pt>
                <c:pt idx="24">
                  <c:v>565.60687525463561</c:v>
                </c:pt>
                <c:pt idx="25">
                  <c:v>532.38327892546556</c:v>
                </c:pt>
                <c:pt idx="26">
                  <c:v>497.22853769501319</c:v>
                </c:pt>
                <c:pt idx="27">
                  <c:v>460.90866506400084</c:v>
                </c:pt>
                <c:pt idx="28">
                  <c:v>432.10431601653835</c:v>
                </c:pt>
                <c:pt idx="29">
                  <c:v>403.07429813348887</c:v>
                </c:pt>
                <c:pt idx="30">
                  <c:v>376.82759644784744</c:v>
                </c:pt>
                <c:pt idx="31">
                  <c:v>352.5803032585456</c:v>
                </c:pt>
                <c:pt idx="32">
                  <c:v>331.29291883177916</c:v>
                </c:pt>
                <c:pt idx="33">
                  <c:v>304.95948268966657</c:v>
                </c:pt>
                <c:pt idx="34">
                  <c:v>280.25561161027622</c:v>
                </c:pt>
                <c:pt idx="35">
                  <c:v>262.79166518023794</c:v>
                </c:pt>
                <c:pt idx="36">
                  <c:v>245.06299713922189</c:v>
                </c:pt>
                <c:pt idx="37">
                  <c:v>227.08080473298025</c:v>
                </c:pt>
                <c:pt idx="38">
                  <c:v>213.66753358117776</c:v>
                </c:pt>
                <c:pt idx="39">
                  <c:v>195.23383682634554</c:v>
                </c:pt>
                <c:pt idx="40">
                  <c:v>186.29820972745452</c:v>
                </c:pt>
                <c:pt idx="41">
                  <c:v>172.3560272685871</c:v>
                </c:pt>
                <c:pt idx="42">
                  <c:v>163.15936499686609</c:v>
                </c:pt>
                <c:pt idx="43">
                  <c:v>153.85091352638543</c:v>
                </c:pt>
                <c:pt idx="44">
                  <c:v>148.61112800887005</c:v>
                </c:pt>
                <c:pt idx="45">
                  <c:v>139.31292883955848</c:v>
                </c:pt>
                <c:pt idx="46">
                  <c:v>130.29020537831019</c:v>
                </c:pt>
                <c:pt idx="47">
                  <c:v>125.4398146551972</c:v>
                </c:pt>
                <c:pt idx="48">
                  <c:v>115.87409525833229</c:v>
                </c:pt>
                <c:pt idx="49">
                  <c:v>111.03384366380776</c:v>
                </c:pt>
                <c:pt idx="50">
                  <c:v>106.17859951712259</c:v>
                </c:pt>
                <c:pt idx="51">
                  <c:v>96.839748967105862</c:v>
                </c:pt>
                <c:pt idx="52">
                  <c:v>92.082333319368374</c:v>
                </c:pt>
                <c:pt idx="53">
                  <c:v>87.281213017816469</c:v>
                </c:pt>
                <c:pt idx="54">
                  <c:v>82.437652462156137</c:v>
                </c:pt>
                <c:pt idx="55">
                  <c:v>77.552853818454864</c:v>
                </c:pt>
                <c:pt idx="56">
                  <c:v>72.627961208960926</c:v>
                </c:pt>
                <c:pt idx="57">
                  <c:v>67.664064548843655</c:v>
                </c:pt>
                <c:pt idx="58">
                  <c:v>62.662203065299749</c:v>
                </c:pt>
                <c:pt idx="59">
                  <c:v>60.465414103275997</c:v>
                </c:pt>
                <c:pt idx="60">
                  <c:v>57.803359058734159</c:v>
                </c:pt>
                <c:pt idx="61">
                  <c:v>52.709475256186408</c:v>
                </c:pt>
                <c:pt idx="62">
                  <c:v>52.867866694037964</c:v>
                </c:pt>
                <c:pt idx="63">
                  <c:v>47.72138730714623</c:v>
                </c:pt>
                <c:pt idx="64">
                  <c:v>47.859519195115404</c:v>
                </c:pt>
                <c:pt idx="65">
                  <c:v>0</c:v>
                </c:pt>
                <c:pt idx="66">
                  <c:v>0</c:v>
                </c:pt>
              </c:numCache>
            </c:numRef>
          </c:val>
          <c:smooth val="0"/>
        </c:ser>
        <c:dLbls>
          <c:showLegendKey val="0"/>
          <c:showVal val="0"/>
          <c:showCatName val="0"/>
          <c:showSerName val="0"/>
          <c:showPercent val="0"/>
          <c:showBubbleSize val="0"/>
        </c:dLbls>
        <c:hiLowLines/>
        <c:marker val="1"/>
        <c:smooth val="0"/>
        <c:axId val="132164224"/>
        <c:axId val="132166400"/>
      </c:lineChart>
      <c:catAx>
        <c:axId val="132164224"/>
        <c:scaling>
          <c:orientation val="minMax"/>
        </c:scaling>
        <c:delete val="0"/>
        <c:axPos val="b"/>
        <c:title>
          <c:tx>
            <c:rich>
              <a:bodyPr/>
              <a:lstStyle/>
              <a:p>
                <a:pPr>
                  <a:defRPr/>
                </a:pPr>
                <a:r>
                  <a:rPr lang="en-US"/>
                  <a:t>Time (hrs)</a:t>
                </a:r>
              </a:p>
            </c:rich>
          </c:tx>
          <c:layout/>
          <c:overlay val="0"/>
        </c:title>
        <c:numFmt formatCode="General" sourceLinked="1"/>
        <c:majorTickMark val="none"/>
        <c:minorTickMark val="none"/>
        <c:tickLblPos val="nextTo"/>
        <c:crossAx val="132166400"/>
        <c:crosses val="autoZero"/>
        <c:auto val="1"/>
        <c:lblAlgn val="ctr"/>
        <c:lblOffset val="100"/>
        <c:tickLblSkip val="10"/>
        <c:tickMarkSkip val="10"/>
        <c:noMultiLvlLbl val="0"/>
      </c:catAx>
      <c:valAx>
        <c:axId val="132166400"/>
        <c:scaling>
          <c:orientation val="minMax"/>
        </c:scaling>
        <c:delete val="0"/>
        <c:axPos val="l"/>
        <c:majorGridlines/>
        <c:title>
          <c:tx>
            <c:rich>
              <a:bodyPr/>
              <a:lstStyle/>
              <a:p>
                <a:pPr>
                  <a:defRPr/>
                </a:pPr>
                <a:r>
                  <a:rPr lang="en-US"/>
                  <a:t>Q (cfs)</a:t>
                </a:r>
              </a:p>
            </c:rich>
          </c:tx>
          <c:layout/>
          <c:overlay val="0"/>
        </c:title>
        <c:numFmt formatCode="0_)" sourceLinked="1"/>
        <c:majorTickMark val="out"/>
        <c:minorTickMark val="none"/>
        <c:tickLblPos val="nextTo"/>
        <c:crossAx val="132164224"/>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495300</xdr:colOff>
      <xdr:row>8</xdr:row>
      <xdr:rowOff>66675</xdr:rowOff>
    </xdr:to>
    <xdr:sp macro="" textlink="">
      <xdr:nvSpPr>
        <xdr:cNvPr id="3" name="TextBox 2"/>
        <xdr:cNvSpPr txBox="1"/>
      </xdr:nvSpPr>
      <xdr:spPr>
        <a:xfrm>
          <a:off x="609600" y="161925"/>
          <a:ext cx="53721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DETERMINING UNIT HYDROGRAPHS IN MONTANA</a:t>
          </a:r>
        </a:p>
        <a:p>
          <a:endParaRPr lang="en-US" sz="1100" b="1"/>
        </a:p>
        <a:p>
          <a:r>
            <a:rPr lang="en-US" sz="1100" b="0"/>
            <a:t>Reference: USGS </a:t>
          </a:r>
          <a:r>
            <a:rPr lang="en-US" sz="1100" b="0" i="1"/>
            <a:t>Water-Supply</a:t>
          </a:r>
          <a:r>
            <a:rPr lang="en-US" sz="1100" b="0" i="1" baseline="0"/>
            <a:t> Paper</a:t>
          </a:r>
          <a:r>
            <a:rPr lang="en-US" sz="1100" b="0" i="1"/>
            <a:t> (WSP) 2420, Procedures for Estimatin</a:t>
          </a:r>
          <a:r>
            <a:rPr lang="en-US" sz="1100" b="0" i="1" baseline="0"/>
            <a:t>g Unit Hydrograpsh for Large Floods at Ungaged Sites in Montana</a:t>
          </a:r>
          <a:r>
            <a:rPr lang="en-US" sz="1100" b="0"/>
            <a:t>.</a:t>
          </a:r>
        </a:p>
        <a:p>
          <a:endParaRPr lang="en-US" sz="1100" b="0"/>
        </a:p>
        <a:p>
          <a:r>
            <a:rPr lang="en-US" sz="1100" b="0"/>
            <a:t>Latest Update:</a:t>
          </a:r>
          <a:r>
            <a:rPr lang="en-US" sz="1100" b="0" baseline="0"/>
            <a:t>  April 2020</a:t>
          </a:r>
          <a:endParaRPr lang="en-US" sz="1100" b="0"/>
        </a:p>
      </xdr:txBody>
    </xdr:sp>
    <xdr:clientData/>
  </xdr:twoCellAnchor>
  <xdr:twoCellAnchor>
    <xdr:from>
      <xdr:col>1</xdr:col>
      <xdr:colOff>0</xdr:colOff>
      <xdr:row>8</xdr:row>
      <xdr:rowOff>161923</xdr:rowOff>
    </xdr:from>
    <xdr:to>
      <xdr:col>9</xdr:col>
      <xdr:colOff>495300</xdr:colOff>
      <xdr:row>36</xdr:row>
      <xdr:rowOff>104774</xdr:rowOff>
    </xdr:to>
    <xdr:sp macro="" textlink="">
      <xdr:nvSpPr>
        <xdr:cNvPr id="5" name="TextBox 4"/>
        <xdr:cNvSpPr txBox="1"/>
      </xdr:nvSpPr>
      <xdr:spPr>
        <a:xfrm>
          <a:off x="609600" y="1457323"/>
          <a:ext cx="5372100" cy="4476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Introduction</a:t>
          </a:r>
        </a:p>
        <a:p>
          <a:endParaRPr lang="en-US" sz="1100" b="1"/>
        </a:p>
        <a:p>
          <a:r>
            <a:rPr lang="en-US" sz="1100" b="0"/>
            <a:t>This spreadsheet has been developed by the Montana Dam Safety Program to simplify the development of unit</a:t>
          </a:r>
          <a:r>
            <a:rPr lang="en-US" sz="1100" b="0" baseline="0"/>
            <a:t> hydrographs</a:t>
          </a:r>
          <a:r>
            <a:rPr lang="en-US" sz="1100" b="0"/>
            <a:t> for extreme precipitation events in Montana. This can be used as part of the procedures</a:t>
          </a:r>
          <a:r>
            <a:rPr lang="en-US" sz="1100" b="0" baseline="0"/>
            <a:t> found in the Montana Dam Safety Program's </a:t>
          </a:r>
          <a:r>
            <a:rPr lang="en-US" sz="1100" b="0" i="1" baseline="0"/>
            <a:t>Technical Note 1, </a:t>
          </a:r>
          <a:r>
            <a:rPr lang="en-US" sz="1100" i="1">
              <a:solidFill>
                <a:schemeClr val="dk1"/>
              </a:solidFill>
              <a:effectLst/>
              <a:latin typeface="+mn-lt"/>
              <a:ea typeface="+mn-ea"/>
              <a:cs typeface="+mn-cs"/>
            </a:rPr>
            <a:t>Determination of the Inflow Design Flood for High Hazard Dams in Montana</a:t>
          </a:r>
          <a:r>
            <a:rPr lang="en-US" sz="1100">
              <a:solidFill>
                <a:schemeClr val="dk1"/>
              </a:solidFill>
              <a:effectLst/>
              <a:latin typeface="+mn-lt"/>
              <a:ea typeface="+mn-ea"/>
              <a:cs typeface="+mn-cs"/>
            </a:rPr>
            <a:t>.</a:t>
          </a:r>
          <a:endParaRPr lang="en-US" sz="1100" b="0"/>
        </a:p>
        <a:p>
          <a:endParaRPr lang="en-US" sz="1100" b="0"/>
        </a:p>
        <a:p>
          <a:r>
            <a:rPr lang="en-US" sz="1100" b="0"/>
            <a:t>This spreadsheet can be used for most rainfall-runoff models for dam safety</a:t>
          </a:r>
          <a:r>
            <a:rPr lang="en-US" sz="1100" b="0" baseline="0"/>
            <a:t> considerations, but the user is cautioned to be aware of the limitations of the unit hydrograph parameters used by the USGS in the development of </a:t>
          </a:r>
          <a:r>
            <a:rPr lang="en-US" sz="1100" b="0" i="1" baseline="0"/>
            <a:t>WSP 2420</a:t>
          </a:r>
          <a:r>
            <a:rPr lang="en-US" sz="1100" b="0" baseline="0"/>
            <a:t>. It is intended for hydrologic basins that are ungaged. If the site is gaged and has adequate rainfall and runoff data, the user may want to conduct a site-specific unit hydrograph analysis, which would be the most accurate method available. Likewise, if the site is goegraphically close to and hydrologically similar to a gaged basin used in the developement of </a:t>
          </a:r>
          <a:r>
            <a:rPr lang="en-US" sz="1100" b="0" i="1" baseline="0"/>
            <a:t>WSP 2420</a:t>
          </a:r>
          <a:r>
            <a:rPr lang="en-US" sz="1100" b="0" baseline="0"/>
            <a:t>, the user may use the unit hydrograph properties calculated for that gaged site in </a:t>
          </a:r>
          <a:r>
            <a:rPr lang="en-US" sz="1100" b="0" i="1" baseline="0"/>
            <a:t>WSP 2420</a:t>
          </a:r>
          <a:r>
            <a:rPr lang="en-US" sz="1100" b="0" baseline="0"/>
            <a:t>. Unit hydrograph values can be used in rainfall-runoff models, such as </a:t>
          </a:r>
          <a:r>
            <a:rPr lang="en-US" sz="1100" b="0" i="1" baseline="0"/>
            <a:t>HEC-HMS (Hydrologic Modeling System)</a:t>
          </a:r>
          <a:r>
            <a:rPr lang="en-US" sz="1100" b="0" baseline="0"/>
            <a:t>, a U.S. Army Corps of Engineers software. </a:t>
          </a:r>
        </a:p>
        <a:p>
          <a:endParaRPr lang="en-US" sz="1100" b="0" baseline="0"/>
        </a:p>
        <a:p>
          <a:r>
            <a:rPr lang="en-US" sz="1100" b="0"/>
            <a:t>For the Clark Method,</a:t>
          </a:r>
          <a:r>
            <a:rPr lang="en-US" sz="1100" b="0" baseline="0"/>
            <a:t> t</a:t>
          </a:r>
          <a:r>
            <a:rPr lang="en-US" sz="1100" b="0"/>
            <a:t>he user makes the</a:t>
          </a:r>
          <a:r>
            <a:rPr lang="en-US" sz="1100" b="0" baseline="0"/>
            <a:t> determination  if the site is located in  "Mountains" or "Plains" in Montana (see Clark Method - Step 1).</a:t>
          </a:r>
          <a:endParaRPr lang="en-US" sz="1100" b="0"/>
        </a:p>
        <a:p>
          <a:endParaRPr lang="en-US" sz="1100" b="0"/>
        </a:p>
        <a:p>
          <a:r>
            <a:rPr lang="en-US" sz="1100" b="0"/>
            <a:t>The calculations within are based on the data and information contained in </a:t>
          </a:r>
          <a:r>
            <a:rPr lang="en-US" sz="1100" b="0" i="1"/>
            <a:t>WSP 2420</a:t>
          </a:r>
          <a:r>
            <a:rPr lang="en-US" sz="1100" b="0"/>
            <a:t>. This Introduction</a:t>
          </a:r>
          <a:r>
            <a:rPr lang="en-US" sz="1100" b="0" baseline="0"/>
            <a:t> </a:t>
          </a:r>
          <a:r>
            <a:rPr lang="en-US" sz="1100" b="0"/>
            <a:t>page gives overall guidance on how to use this spreadsheet.</a:t>
          </a:r>
        </a:p>
        <a:p>
          <a:endParaRPr lang="en-US" sz="1100" b="0"/>
        </a:p>
        <a:p>
          <a:r>
            <a:rPr lang="en-US" sz="1100" b="0"/>
            <a:t>Users input data </a:t>
          </a:r>
          <a:r>
            <a:rPr lang="en-US" sz="1100" b="0">
              <a:solidFill>
                <a:schemeClr val="tx1"/>
              </a:solidFill>
            </a:rPr>
            <a:t>in </a:t>
          </a:r>
          <a:r>
            <a:rPr lang="en-US" sz="1100" b="1">
              <a:solidFill>
                <a:srgbClr val="00B050"/>
              </a:solidFill>
            </a:rPr>
            <a:t>green</a:t>
          </a:r>
          <a:r>
            <a:rPr lang="en-US" sz="1100" b="0" baseline="0">
              <a:solidFill>
                <a:schemeClr val="dk1"/>
              </a:solidFill>
            </a:rPr>
            <a:t> </a:t>
          </a:r>
          <a:r>
            <a:rPr lang="en-US" sz="1100" b="0"/>
            <a:t>cells. The spreadsheet calculates</a:t>
          </a:r>
          <a:r>
            <a:rPr lang="en-US" sz="1100" b="0" baseline="0"/>
            <a:t> other values shown.</a:t>
          </a:r>
          <a:endParaRPr lang="en-US" sz="1100" b="0"/>
        </a:p>
      </xdr:txBody>
    </xdr:sp>
    <xdr:clientData/>
  </xdr:twoCellAnchor>
  <xdr:twoCellAnchor>
    <xdr:from>
      <xdr:col>1</xdr:col>
      <xdr:colOff>9525</xdr:colOff>
      <xdr:row>38</xdr:row>
      <xdr:rowOff>28575</xdr:rowOff>
    </xdr:from>
    <xdr:to>
      <xdr:col>9</xdr:col>
      <xdr:colOff>504825</xdr:colOff>
      <xdr:row>47</xdr:row>
      <xdr:rowOff>152399</xdr:rowOff>
    </xdr:to>
    <xdr:sp macro="" textlink="">
      <xdr:nvSpPr>
        <xdr:cNvPr id="6" name="TextBox 5"/>
        <xdr:cNvSpPr txBox="1"/>
      </xdr:nvSpPr>
      <xdr:spPr>
        <a:xfrm>
          <a:off x="619125" y="6181725"/>
          <a:ext cx="5372100" cy="1581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Spreadsheet Calculations</a:t>
          </a:r>
        </a:p>
        <a:p>
          <a:endParaRPr lang="en-US" sz="1100" b="0"/>
        </a:p>
        <a:p>
          <a:r>
            <a:rPr lang="en-US" sz="1100" b="0"/>
            <a:t>The calculations performed by this spreadsheet are in accordance</a:t>
          </a:r>
          <a:r>
            <a:rPr lang="en-US" sz="1100" b="0" baseline="0"/>
            <a:t> with the values and procedures of WSP 2420. </a:t>
          </a:r>
        </a:p>
        <a:p>
          <a:endParaRPr lang="en-US" sz="1100" b="0" baseline="0"/>
        </a:p>
        <a:p>
          <a:r>
            <a:rPr lang="en-US" sz="1100" b="0" baseline="0"/>
            <a:t>The decision to use either the Clark Unit Hydrograph or the Dimensionless Unit Hydrograph methods is left to the user and the type of analysis desired.</a:t>
          </a:r>
        </a:p>
        <a:p>
          <a:endParaRPr lang="en-US" sz="1100" b="0" baseline="0"/>
        </a:p>
      </xdr:txBody>
    </xdr:sp>
    <xdr:clientData/>
  </xdr:twoCellAnchor>
  <xdr:twoCellAnchor>
    <xdr:from>
      <xdr:col>10</xdr:col>
      <xdr:colOff>9525</xdr:colOff>
      <xdr:row>1</xdr:row>
      <xdr:rowOff>0</xdr:rowOff>
    </xdr:from>
    <xdr:to>
      <xdr:col>18</xdr:col>
      <xdr:colOff>0</xdr:colOff>
      <xdr:row>12</xdr:row>
      <xdr:rowOff>0</xdr:rowOff>
    </xdr:to>
    <xdr:sp macro="" textlink="">
      <xdr:nvSpPr>
        <xdr:cNvPr id="8" name="TextBox 7"/>
        <xdr:cNvSpPr txBox="1"/>
      </xdr:nvSpPr>
      <xdr:spPr>
        <a:xfrm>
          <a:off x="6105525" y="161925"/>
          <a:ext cx="4867275" cy="178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Clark Unit Hydrograph  Method - Step</a:t>
          </a:r>
          <a:r>
            <a:rPr lang="en-US" sz="1100" b="1" baseline="0"/>
            <a:t> 1 - Identify if the site is "Mountainous" or "Plains"</a:t>
          </a:r>
        </a:p>
        <a:p>
          <a:r>
            <a:rPr lang="en-US" sz="1100" b="0" baseline="0"/>
            <a:t>The user determines the geographic category in which the site is located. The only guidance in </a:t>
          </a:r>
          <a:r>
            <a:rPr lang="en-US" sz="1100" b="0" i="1" baseline="0"/>
            <a:t>WSP 2420 </a:t>
          </a:r>
          <a:r>
            <a:rPr lang="en-US" sz="1100" b="0" baseline="0"/>
            <a:t>to help the user in this decision is to refer to Table 3 in which sites used in the regression analysis have a variable 'Type' which assigns mountainous sites with a value of 0 and plains sites with a value of 1. The legend of Table 3 offers further guidance by assigning mountainous labels to sites that have about 30% or greater of the drainage basin above 6000 feet elevation (E</a:t>
          </a:r>
          <a:r>
            <a:rPr lang="en-US" sz="1100" b="0" baseline="-25000"/>
            <a:t>6000</a:t>
          </a:r>
          <a:r>
            <a:rPr lang="en-US" sz="1100" b="0" baseline="0"/>
            <a:t> variable) </a:t>
          </a:r>
          <a:r>
            <a:rPr lang="en-US" sz="1100" b="0" u="sng" baseline="0"/>
            <a:t>and</a:t>
          </a:r>
          <a:r>
            <a:rPr lang="en-US" sz="1100" b="0" baseline="0"/>
            <a:t> about 30% or greater  of the drainage basin that is forested (F variable).  Plains labels are assigned to sites having </a:t>
          </a:r>
          <a:r>
            <a:rPr lang="en-US" sz="1100" b="0" u="sng" baseline="0"/>
            <a:t>either</a:t>
          </a:r>
          <a:r>
            <a:rPr lang="en-US" sz="1100" b="0" u="none" baseline="0"/>
            <a:t> </a:t>
          </a:r>
          <a:r>
            <a:rPr lang="en-US" sz="1100" b="0" baseline="0"/>
            <a:t>E</a:t>
          </a:r>
          <a:r>
            <a:rPr lang="en-US" sz="1100" b="0" u="none" baseline="-25000"/>
            <a:t>6000</a:t>
          </a:r>
          <a:r>
            <a:rPr lang="en-US" sz="1100" b="0" baseline="0"/>
            <a:t> or F having values less than about 30%.</a:t>
          </a:r>
        </a:p>
      </xdr:txBody>
    </xdr:sp>
    <xdr:clientData/>
  </xdr:twoCellAnchor>
  <xdr:twoCellAnchor>
    <xdr:from>
      <xdr:col>10</xdr:col>
      <xdr:colOff>1</xdr:colOff>
      <xdr:row>13</xdr:row>
      <xdr:rowOff>0</xdr:rowOff>
    </xdr:from>
    <xdr:to>
      <xdr:col>17</xdr:col>
      <xdr:colOff>590551</xdr:colOff>
      <xdr:row>19</xdr:row>
      <xdr:rowOff>19049</xdr:rowOff>
    </xdr:to>
    <xdr:sp macro="" textlink="">
      <xdr:nvSpPr>
        <xdr:cNvPr id="9" name="TextBox 8"/>
        <xdr:cNvSpPr txBox="1"/>
      </xdr:nvSpPr>
      <xdr:spPr>
        <a:xfrm>
          <a:off x="6096001" y="2105025"/>
          <a:ext cx="4857750" cy="990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Clark Unit Hydrograph Method - Step</a:t>
          </a:r>
          <a:r>
            <a:rPr lang="en-US" sz="1100" b="1" baseline="0"/>
            <a:t> 2 - Determine the Basin Drainage Area in Square Miles</a:t>
          </a:r>
        </a:p>
        <a:p>
          <a:r>
            <a:rPr lang="en-US" sz="1100" b="0" baseline="0"/>
            <a:t>The user determines the drainage area to the point on the basin where runoff will be determined. Area is in units of square miles. </a:t>
          </a:r>
        </a:p>
      </xdr:txBody>
    </xdr:sp>
    <xdr:clientData/>
  </xdr:twoCellAnchor>
  <xdr:twoCellAnchor>
    <xdr:from>
      <xdr:col>18</xdr:col>
      <xdr:colOff>600076</xdr:colOff>
      <xdr:row>0</xdr:row>
      <xdr:rowOff>152400</xdr:rowOff>
    </xdr:from>
    <xdr:to>
      <xdr:col>28</xdr:col>
      <xdr:colOff>196851</xdr:colOff>
      <xdr:row>5</xdr:row>
      <xdr:rowOff>57150</xdr:rowOff>
    </xdr:to>
    <xdr:sp macro="" textlink="">
      <xdr:nvSpPr>
        <xdr:cNvPr id="11" name="TextBox 10"/>
        <xdr:cNvSpPr txBox="1"/>
      </xdr:nvSpPr>
      <xdr:spPr>
        <a:xfrm>
          <a:off x="11572876" y="152400"/>
          <a:ext cx="56927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Dimensionless Unit Hydrograph Method - Step</a:t>
          </a:r>
          <a:r>
            <a:rPr lang="en-US" sz="1100" b="1" baseline="0"/>
            <a:t> 1 - </a:t>
          </a:r>
          <a:r>
            <a:rPr lang="en-US" sz="1100" b="1" baseline="0">
              <a:solidFill>
                <a:schemeClr val="dk1"/>
              </a:solidFill>
              <a:effectLst/>
              <a:latin typeface="+mn-lt"/>
              <a:ea typeface="+mn-ea"/>
              <a:cs typeface="+mn-cs"/>
            </a:rPr>
            <a:t>Determine the Basin Drainage Area in Square Miles</a:t>
          </a:r>
          <a:endParaRPr lang="en-US">
            <a:effectLst/>
          </a:endParaRPr>
        </a:p>
        <a:p>
          <a:r>
            <a:rPr lang="en-US" sz="1100" b="0" baseline="0">
              <a:solidFill>
                <a:schemeClr val="dk1"/>
              </a:solidFill>
              <a:effectLst/>
              <a:latin typeface="+mn-lt"/>
              <a:ea typeface="+mn-ea"/>
              <a:cs typeface="+mn-cs"/>
            </a:rPr>
            <a:t>The user determines the drainage area to the point on the basin where runoff will be determined. Area is in units of square miles. </a:t>
          </a:r>
          <a:endParaRPr lang="en-US">
            <a:effectLst/>
          </a:endParaRPr>
        </a:p>
      </xdr:txBody>
    </xdr:sp>
    <xdr:clientData/>
  </xdr:twoCellAnchor>
  <xdr:twoCellAnchor>
    <xdr:from>
      <xdr:col>19</xdr:col>
      <xdr:colOff>0</xdr:colOff>
      <xdr:row>6</xdr:row>
      <xdr:rowOff>0</xdr:rowOff>
    </xdr:from>
    <xdr:to>
      <xdr:col>28</xdr:col>
      <xdr:colOff>206375</xdr:colOff>
      <xdr:row>10</xdr:row>
      <xdr:rowOff>66675</xdr:rowOff>
    </xdr:to>
    <xdr:sp macro="" textlink="">
      <xdr:nvSpPr>
        <xdr:cNvPr id="12" name="TextBox 11"/>
        <xdr:cNvSpPr txBox="1"/>
      </xdr:nvSpPr>
      <xdr:spPr>
        <a:xfrm>
          <a:off x="11582400" y="971550"/>
          <a:ext cx="56927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Dimensionless Unit Hydrograph Method - Step</a:t>
          </a:r>
          <a:r>
            <a:rPr lang="en-US" sz="1100" b="1" baseline="0"/>
            <a:t> 2 - </a:t>
          </a:r>
          <a:r>
            <a:rPr lang="en-US" sz="1100" b="1" baseline="0">
              <a:solidFill>
                <a:schemeClr val="dk1"/>
              </a:solidFill>
              <a:effectLst/>
              <a:latin typeface="+mn-lt"/>
              <a:ea typeface="+mn-ea"/>
              <a:cs typeface="+mn-cs"/>
            </a:rPr>
            <a:t>Determine the Length of the Basin Main Channel</a:t>
          </a:r>
          <a:endParaRPr lang="en-US">
            <a:effectLst/>
          </a:endParaRPr>
        </a:p>
        <a:p>
          <a:r>
            <a:rPr lang="en-US" sz="1100" b="0" baseline="0">
              <a:solidFill>
                <a:schemeClr val="dk1"/>
              </a:solidFill>
              <a:effectLst/>
              <a:latin typeface="+mn-lt"/>
              <a:ea typeface="+mn-ea"/>
              <a:cs typeface="+mn-cs"/>
            </a:rPr>
            <a:t>The user determines the length of the main channel of the drainage basin in miles.</a:t>
          </a:r>
          <a:endParaRPr lang="en-US">
            <a:effectLst/>
          </a:endParaRPr>
        </a:p>
      </xdr:txBody>
    </xdr:sp>
    <xdr:clientData/>
  </xdr:twoCellAnchor>
  <xdr:twoCellAnchor>
    <xdr:from>
      <xdr:col>19</xdr:col>
      <xdr:colOff>0</xdr:colOff>
      <xdr:row>11</xdr:row>
      <xdr:rowOff>0</xdr:rowOff>
    </xdr:from>
    <xdr:to>
      <xdr:col>28</xdr:col>
      <xdr:colOff>206375</xdr:colOff>
      <xdr:row>16</xdr:row>
      <xdr:rowOff>47625</xdr:rowOff>
    </xdr:to>
    <xdr:sp macro="" textlink="">
      <xdr:nvSpPr>
        <xdr:cNvPr id="13" name="TextBox 12"/>
        <xdr:cNvSpPr txBox="1"/>
      </xdr:nvSpPr>
      <xdr:spPr>
        <a:xfrm>
          <a:off x="11582400" y="1781175"/>
          <a:ext cx="56927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Dimensionless Unit Hydrograph Method - Step</a:t>
          </a:r>
          <a:r>
            <a:rPr lang="en-US" sz="1100" b="1" baseline="0"/>
            <a:t> 3 - </a:t>
          </a:r>
          <a:r>
            <a:rPr lang="en-US" sz="1100" b="1" baseline="0">
              <a:solidFill>
                <a:schemeClr val="dk1"/>
              </a:solidFill>
              <a:effectLst/>
              <a:latin typeface="+mn-lt"/>
              <a:ea typeface="+mn-ea"/>
              <a:cs typeface="+mn-cs"/>
            </a:rPr>
            <a:t>Determine the Distance from the Basin Centroid to the Mouth of the Basin</a:t>
          </a:r>
          <a:endParaRPr lang="en-US">
            <a:effectLst/>
          </a:endParaRPr>
        </a:p>
        <a:p>
          <a:r>
            <a:rPr lang="en-US" sz="1100" b="0" baseline="0">
              <a:solidFill>
                <a:schemeClr val="dk1"/>
              </a:solidFill>
              <a:effectLst/>
              <a:latin typeface="+mn-lt"/>
              <a:ea typeface="+mn-ea"/>
              <a:cs typeface="+mn-cs"/>
            </a:rPr>
            <a:t>The user determines the distance in miles from the drainage basin centroid to the mouth of the basin, or point at which runoff will be determined.</a:t>
          </a:r>
          <a:endParaRPr lang="en-US">
            <a:effectLst/>
          </a:endParaRPr>
        </a:p>
      </xdr:txBody>
    </xdr:sp>
    <xdr:clientData/>
  </xdr:twoCellAnchor>
  <xdr:twoCellAnchor>
    <xdr:from>
      <xdr:col>19</xdr:col>
      <xdr:colOff>0</xdr:colOff>
      <xdr:row>17</xdr:row>
      <xdr:rowOff>0</xdr:rowOff>
    </xdr:from>
    <xdr:to>
      <xdr:col>28</xdr:col>
      <xdr:colOff>206375</xdr:colOff>
      <xdr:row>21</xdr:row>
      <xdr:rowOff>19050</xdr:rowOff>
    </xdr:to>
    <xdr:sp macro="" textlink="">
      <xdr:nvSpPr>
        <xdr:cNvPr id="15" name="TextBox 14"/>
        <xdr:cNvSpPr txBox="1"/>
      </xdr:nvSpPr>
      <xdr:spPr>
        <a:xfrm>
          <a:off x="11582400" y="2752725"/>
          <a:ext cx="56927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Dimensionless Unit Hydrograph Method - Step</a:t>
          </a:r>
          <a:r>
            <a:rPr lang="en-US" sz="1100" b="1" baseline="0"/>
            <a:t> 4 - </a:t>
          </a:r>
          <a:r>
            <a:rPr lang="en-US" sz="1100" b="1" baseline="0">
              <a:solidFill>
                <a:schemeClr val="dk1"/>
              </a:solidFill>
              <a:effectLst/>
              <a:latin typeface="+mn-lt"/>
              <a:ea typeface="+mn-ea"/>
              <a:cs typeface="+mn-cs"/>
            </a:rPr>
            <a:t>Determine the Slope of the Main Channel</a:t>
          </a:r>
          <a:endParaRPr lang="en-US">
            <a:effectLst/>
          </a:endParaRPr>
        </a:p>
        <a:p>
          <a:r>
            <a:rPr lang="en-US" sz="1100" b="0" baseline="0">
              <a:solidFill>
                <a:schemeClr val="dk1"/>
              </a:solidFill>
              <a:effectLst/>
              <a:latin typeface="+mn-lt"/>
              <a:ea typeface="+mn-ea"/>
              <a:cs typeface="+mn-cs"/>
            </a:rPr>
            <a:t>The user determines the average slope of the basin main channel in vertical feet per mile horizontal distance.</a:t>
          </a:r>
          <a:endParaRPr lang="en-US">
            <a:effectLst/>
          </a:endParaRPr>
        </a:p>
      </xdr:txBody>
    </xdr:sp>
    <xdr:clientData/>
  </xdr:twoCellAnchor>
  <xdr:twoCellAnchor>
    <xdr:from>
      <xdr:col>19</xdr:col>
      <xdr:colOff>0</xdr:colOff>
      <xdr:row>22</xdr:row>
      <xdr:rowOff>0</xdr:rowOff>
    </xdr:from>
    <xdr:to>
      <xdr:col>28</xdr:col>
      <xdr:colOff>206375</xdr:colOff>
      <xdr:row>28</xdr:row>
      <xdr:rowOff>114300</xdr:rowOff>
    </xdr:to>
    <xdr:sp macro="" textlink="">
      <xdr:nvSpPr>
        <xdr:cNvPr id="17" name="TextBox 16"/>
        <xdr:cNvSpPr txBox="1"/>
      </xdr:nvSpPr>
      <xdr:spPr>
        <a:xfrm>
          <a:off x="11582400" y="3562350"/>
          <a:ext cx="5692775"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Dimensionless Unit Hydrograph Method - Step</a:t>
          </a:r>
          <a:r>
            <a:rPr lang="en-US" sz="1100" b="1" baseline="0"/>
            <a:t> 5 - Enter the Unit Hydrograph Duration Value</a:t>
          </a:r>
          <a:endParaRPr lang="en-US">
            <a:effectLst/>
          </a:endParaRPr>
        </a:p>
        <a:p>
          <a:r>
            <a:rPr lang="en-US" sz="1100" b="0" baseline="0">
              <a:solidFill>
                <a:schemeClr val="dk1"/>
              </a:solidFill>
              <a:effectLst/>
              <a:latin typeface="+mn-lt"/>
              <a:ea typeface="+mn-ea"/>
              <a:cs typeface="+mn-cs"/>
            </a:rPr>
            <a:t>The spreadsheet calculates a value for the unit hydrograph duration (tr). The spreadsheet then displays a column of duration values that are rounded down to commonly used durations (5 minutes, 10 minutes, 15 minutes, etc.). The user enters the top value in the column as the duration used in the unit hydrograph.</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581025</xdr:colOff>
      <xdr:row>11</xdr:row>
      <xdr:rowOff>66675</xdr:rowOff>
    </xdr:from>
    <xdr:to>
      <xdr:col>5</xdr:col>
      <xdr:colOff>895350</xdr:colOff>
      <xdr:row>28</xdr:row>
      <xdr:rowOff>47625</xdr:rowOff>
    </xdr:to>
    <xdr:pic>
      <xdr:nvPicPr>
        <xdr:cNvPr id="20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1200150"/>
          <a:ext cx="6457950"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43</xdr:row>
      <xdr:rowOff>85725</xdr:rowOff>
    </xdr:from>
    <xdr:to>
      <xdr:col>14</xdr:col>
      <xdr:colOff>0</xdr:colOff>
      <xdr:row>60</xdr:row>
      <xdr:rowOff>76200</xdr:rowOff>
    </xdr:to>
    <xdr:graphicFrame macro="">
      <xdr:nvGraphicFramePr>
        <xdr:cNvPr id="10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B1" workbookViewId="0">
      <selection activeCell="O26" sqref="O26"/>
    </sheetView>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L8" sqref="L8"/>
    </sheetView>
  </sheetViews>
  <sheetFormatPr defaultRowHeight="12.75" x14ac:dyDescent="0.2"/>
  <cols>
    <col min="1" max="1" width="20.85546875" customWidth="1"/>
    <col min="2" max="2" width="24.140625" style="6" customWidth="1"/>
    <col min="3" max="3" width="14.140625" style="6" customWidth="1"/>
    <col min="4" max="4" width="14.7109375" style="6" customWidth="1"/>
    <col min="5" max="5" width="18.28515625" style="6" customWidth="1"/>
    <col min="6" max="6" width="18.7109375" style="6" customWidth="1"/>
  </cols>
  <sheetData>
    <row r="1" spans="1:6" x14ac:dyDescent="0.2">
      <c r="A1" s="7" t="s">
        <v>50</v>
      </c>
    </row>
    <row r="2" spans="1:6" x14ac:dyDescent="0.2">
      <c r="B2"/>
      <c r="C2"/>
      <c r="D2"/>
      <c r="E2"/>
      <c r="F2"/>
    </row>
    <row r="3" spans="1:6" x14ac:dyDescent="0.2">
      <c r="A3" t="s">
        <v>49</v>
      </c>
      <c r="B3" s="59" t="s">
        <v>33</v>
      </c>
      <c r="C3" s="19"/>
      <c r="D3" s="19"/>
      <c r="E3"/>
      <c r="F3"/>
    </row>
    <row r="4" spans="1:6" x14ac:dyDescent="0.2">
      <c r="B4" s="22"/>
      <c r="C4" s="21"/>
      <c r="D4" s="21"/>
      <c r="E4"/>
      <c r="F4"/>
    </row>
    <row r="5" spans="1:6" x14ac:dyDescent="0.2">
      <c r="B5" s="22"/>
      <c r="C5" s="21"/>
      <c r="D5" s="21"/>
      <c r="E5"/>
      <c r="F5"/>
    </row>
    <row r="7" spans="1:6" x14ac:dyDescent="0.2">
      <c r="A7" s="15" t="s">
        <v>30</v>
      </c>
      <c r="B7" s="16" t="s">
        <v>21</v>
      </c>
      <c r="C7" s="16" t="s">
        <v>22</v>
      </c>
      <c r="D7" s="16" t="s">
        <v>23</v>
      </c>
      <c r="E7" s="16" t="s">
        <v>28</v>
      </c>
      <c r="F7" s="16" t="s">
        <v>29</v>
      </c>
    </row>
    <row r="8" spans="1:6" ht="22.5" customHeight="1" x14ac:dyDescent="0.2">
      <c r="A8" s="17">
        <v>20</v>
      </c>
      <c r="B8" s="18">
        <f>0.298*A8^0.65</f>
        <v>2.0887466254305393</v>
      </c>
      <c r="C8" s="18">
        <f>+B8/4</f>
        <v>0.52218665635763484</v>
      </c>
      <c r="D8" s="18">
        <f>+C8*60</f>
        <v>31.331199381458092</v>
      </c>
      <c r="E8" s="18">
        <f>2.9*A8^0.31</f>
        <v>7.3403589286668058</v>
      </c>
      <c r="F8" s="18">
        <f>1.3*A8^0.31</f>
        <v>3.2905057266437407</v>
      </c>
    </row>
  </sheetData>
  <sheetProtection formatCells="0" formatColumns="0" formatRows="0"/>
  <pageMargins left="0.75" right="0.75" top="1" bottom="1" header="0.5" footer="0.5"/>
  <pageSetup orientation="landscape"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I271"/>
  <sheetViews>
    <sheetView showGridLines="0" zoomScale="120" zoomScaleNormal="120" workbookViewId="0">
      <selection activeCell="M9" sqref="M9"/>
    </sheetView>
  </sheetViews>
  <sheetFormatPr defaultColWidth="9.7109375" defaultRowHeight="12.75" x14ac:dyDescent="0.2"/>
  <cols>
    <col min="1" max="1" width="12.5703125" customWidth="1"/>
    <col min="2" max="2" width="10.85546875" customWidth="1"/>
    <col min="3" max="3" width="8.7109375" customWidth="1"/>
    <col min="4" max="4" width="12" customWidth="1"/>
    <col min="5" max="5" width="9.85546875" customWidth="1"/>
    <col min="6" max="6" width="9" customWidth="1"/>
    <col min="7" max="7" width="9.5703125" customWidth="1"/>
    <col min="8" max="8" width="10" customWidth="1"/>
    <col min="9" max="9" width="6.7109375" customWidth="1"/>
    <col min="10" max="11" width="14" customWidth="1"/>
    <col min="12" max="12" width="15.42578125" customWidth="1"/>
    <col min="13" max="13" width="14.85546875" customWidth="1"/>
    <col min="15" max="15" width="9.7109375" style="9"/>
    <col min="16" max="16" width="17.140625" style="9" customWidth="1"/>
  </cols>
  <sheetData>
    <row r="1" spans="1:10" x14ac:dyDescent="0.2">
      <c r="A1" s="7" t="s">
        <v>34</v>
      </c>
    </row>
    <row r="2" spans="1:10" x14ac:dyDescent="0.2">
      <c r="J2" s="12"/>
    </row>
    <row r="4" spans="1:10" x14ac:dyDescent="0.2">
      <c r="B4" t="s">
        <v>0</v>
      </c>
      <c r="F4" s="23" t="s">
        <v>33</v>
      </c>
      <c r="G4" s="24"/>
      <c r="H4" s="24"/>
      <c r="I4" s="24"/>
      <c r="J4" s="24"/>
    </row>
    <row r="5" spans="1:10" x14ac:dyDescent="0.2">
      <c r="F5" s="3"/>
      <c r="G5" s="3"/>
    </row>
    <row r="7" spans="1:10" x14ac:dyDescent="0.2">
      <c r="B7" t="s">
        <v>1</v>
      </c>
      <c r="F7" s="20">
        <v>34</v>
      </c>
    </row>
    <row r="8" spans="1:10" x14ac:dyDescent="0.2">
      <c r="F8" s="3"/>
    </row>
    <row r="9" spans="1:10" x14ac:dyDescent="0.2">
      <c r="B9" t="s">
        <v>32</v>
      </c>
    </row>
    <row r="10" spans="1:10" x14ac:dyDescent="0.2">
      <c r="B10" t="s">
        <v>31</v>
      </c>
    </row>
    <row r="12" spans="1:10" x14ac:dyDescent="0.2">
      <c r="B12" t="s">
        <v>2</v>
      </c>
    </row>
    <row r="13" spans="1:10" x14ac:dyDescent="0.2">
      <c r="B13" t="s">
        <v>3</v>
      </c>
      <c r="F13" s="20">
        <v>1</v>
      </c>
    </row>
    <row r="14" spans="1:10" x14ac:dyDescent="0.2">
      <c r="F14" s="3"/>
    </row>
    <row r="15" spans="1:10" x14ac:dyDescent="0.2">
      <c r="B15" t="s">
        <v>4</v>
      </c>
    </row>
    <row r="16" spans="1:10" x14ac:dyDescent="0.2">
      <c r="B16" t="s">
        <v>5</v>
      </c>
    </row>
    <row r="17" spans="1:7" x14ac:dyDescent="0.2">
      <c r="B17" t="s">
        <v>6</v>
      </c>
      <c r="F17" s="20">
        <v>1</v>
      </c>
    </row>
    <row r="18" spans="1:7" x14ac:dyDescent="0.2">
      <c r="F18" s="3"/>
    </row>
    <row r="20" spans="1:7" x14ac:dyDescent="0.2">
      <c r="B20" t="s">
        <v>2</v>
      </c>
      <c r="F20" s="5"/>
    </row>
    <row r="21" spans="1:7" x14ac:dyDescent="0.2">
      <c r="B21" t="s">
        <v>7</v>
      </c>
      <c r="F21" s="20">
        <v>18</v>
      </c>
    </row>
    <row r="22" spans="1:7" x14ac:dyDescent="0.2">
      <c r="F22" s="3"/>
    </row>
    <row r="25" spans="1:7" x14ac:dyDescent="0.2">
      <c r="A25" t="s">
        <v>8</v>
      </c>
      <c r="F25" s="28">
        <f>0.393*(F7^0.58)</f>
        <v>3.0384376037403369</v>
      </c>
      <c r="G25" s="29" t="s">
        <v>9</v>
      </c>
    </row>
    <row r="26" spans="1:7" x14ac:dyDescent="0.2">
      <c r="F26" s="3"/>
    </row>
    <row r="28" spans="1:7" x14ac:dyDescent="0.2">
      <c r="A28" t="s">
        <v>10</v>
      </c>
    </row>
    <row r="29" spans="1:7" x14ac:dyDescent="0.2">
      <c r="B29" t="s">
        <v>11</v>
      </c>
      <c r="F29" s="30">
        <f>8.46*((F13*F17/(F21^0.5))^0.1)</f>
        <v>7.3216124643031195</v>
      </c>
    </row>
    <row r="30" spans="1:7" x14ac:dyDescent="0.2">
      <c r="F30" s="3"/>
    </row>
    <row r="31" spans="1:7" x14ac:dyDescent="0.2">
      <c r="C31" t="s">
        <v>12</v>
      </c>
    </row>
    <row r="33" spans="1:7" x14ac:dyDescent="0.2">
      <c r="C33" t="s">
        <v>13</v>
      </c>
      <c r="F33" s="31">
        <f>7.24*(F7^0.1)</f>
        <v>10.301167711510359</v>
      </c>
    </row>
    <row r="34" spans="1:7" x14ac:dyDescent="0.2">
      <c r="F34" s="3"/>
    </row>
    <row r="36" spans="1:7" x14ac:dyDescent="0.2">
      <c r="B36" t="s">
        <v>14</v>
      </c>
      <c r="F36" s="31">
        <f>IF(F29&gt;F33,F29,F33)</f>
        <v>10.301167711510359</v>
      </c>
    </row>
    <row r="37" spans="1:7" x14ac:dyDescent="0.2">
      <c r="F37" s="3"/>
    </row>
    <row r="40" spans="1:7" x14ac:dyDescent="0.2">
      <c r="A40" t="s">
        <v>15</v>
      </c>
      <c r="F40" s="33">
        <f>F25/5.5</f>
        <v>0.55244320068006125</v>
      </c>
      <c r="G40" s="29" t="s">
        <v>9</v>
      </c>
    </row>
    <row r="41" spans="1:7" x14ac:dyDescent="0.2">
      <c r="F41" s="3"/>
    </row>
    <row r="43" spans="1:7" x14ac:dyDescent="0.2">
      <c r="B43" t="s">
        <v>16</v>
      </c>
    </row>
    <row r="45" spans="1:7" x14ac:dyDescent="0.2">
      <c r="F45" t="str">
        <f>IF($F$40=7,7,"")</f>
        <v/>
      </c>
    </row>
    <row r="46" spans="1:7" x14ac:dyDescent="0.2">
      <c r="D46" s="4"/>
      <c r="E46" s="3"/>
      <c r="F46" s="25" t="str">
        <f>IF($F$40&gt;=6,6,"")</f>
        <v/>
      </c>
    </row>
    <row r="47" spans="1:7" x14ac:dyDescent="0.2">
      <c r="D47" s="4"/>
      <c r="F47" s="26" t="str">
        <f>IF($F$40&gt;=5,5,"")</f>
        <v/>
      </c>
    </row>
    <row r="48" spans="1:7" x14ac:dyDescent="0.2">
      <c r="D48" s="4"/>
      <c r="F48" s="26" t="str">
        <f>IF($F$40&gt;=4,4,"")</f>
        <v/>
      </c>
    </row>
    <row r="49" spans="1:13" x14ac:dyDescent="0.2">
      <c r="A49" t="s">
        <v>35</v>
      </c>
      <c r="F49" s="26" t="str">
        <f>IF($F$40&gt;=3,3,"")</f>
        <v/>
      </c>
    </row>
    <row r="50" spans="1:13" x14ac:dyDescent="0.2">
      <c r="A50" t="s">
        <v>37</v>
      </c>
      <c r="F50" s="26" t="str">
        <f>IF($F$40&gt;=2,2,"")</f>
        <v/>
      </c>
    </row>
    <row r="51" spans="1:13" x14ac:dyDescent="0.2">
      <c r="D51" s="4"/>
      <c r="F51" s="26" t="str">
        <f>IF($F$40&gt;=1,1,"")</f>
        <v/>
      </c>
    </row>
    <row r="52" spans="1:13" x14ac:dyDescent="0.2">
      <c r="D52" s="4"/>
      <c r="F52" s="26">
        <f>IF($F$40&gt;=0.5,0.5,"")</f>
        <v>0.5</v>
      </c>
    </row>
    <row r="53" spans="1:13" x14ac:dyDescent="0.2">
      <c r="D53" s="4"/>
      <c r="F53" s="26">
        <f>IF($F$40&gt;=0.25,0.25,"")</f>
        <v>0.25</v>
      </c>
    </row>
    <row r="54" spans="1:13" x14ac:dyDescent="0.2">
      <c r="D54" s="4"/>
      <c r="F54" s="26">
        <f>IF($F$40&gt;=0.167,0.167,"")</f>
        <v>0.16700000000000001</v>
      </c>
    </row>
    <row r="55" spans="1:13" x14ac:dyDescent="0.2">
      <c r="E55" s="3"/>
      <c r="F55" s="27">
        <f>IF($F$40&gt;=0,0.083,"")</f>
        <v>8.3000000000000004E-2</v>
      </c>
    </row>
    <row r="58" spans="1:13" x14ac:dyDescent="0.2">
      <c r="A58" t="s">
        <v>17</v>
      </c>
      <c r="F58" s="20">
        <v>0.5</v>
      </c>
      <c r="G58" t="s">
        <v>9</v>
      </c>
    </row>
    <row r="59" spans="1:13" x14ac:dyDescent="0.2">
      <c r="F59" s="3"/>
    </row>
    <row r="61" spans="1:13" x14ac:dyDescent="0.2">
      <c r="D61" t="s">
        <v>18</v>
      </c>
      <c r="F61" s="31">
        <f>F25+(0.5*F58)</f>
        <v>3.2884376037403369</v>
      </c>
    </row>
    <row r="62" spans="1:13" x14ac:dyDescent="0.2">
      <c r="F62" s="3"/>
      <c r="K62" s="13" t="s">
        <v>24</v>
      </c>
      <c r="L62" s="38">
        <f>+F58*60</f>
        <v>30</v>
      </c>
      <c r="M62" s="14" t="s">
        <v>25</v>
      </c>
    </row>
    <row r="64" spans="1:13" ht="15.75" x14ac:dyDescent="0.2">
      <c r="A64" t="s">
        <v>19</v>
      </c>
      <c r="F64" s="35">
        <f>F7*26.89</f>
        <v>914.26</v>
      </c>
      <c r="G64" s="34" t="s">
        <v>36</v>
      </c>
      <c r="H64" s="32"/>
    </row>
    <row r="65" spans="1:217" x14ac:dyDescent="0.2">
      <c r="F65" s="3"/>
    </row>
    <row r="66" spans="1:217" x14ac:dyDescent="0.2">
      <c r="L66" s="8"/>
    </row>
    <row r="67" spans="1:217" x14ac:dyDescent="0.2">
      <c r="L67" s="8"/>
    </row>
    <row r="68" spans="1:217" x14ac:dyDescent="0.2">
      <c r="A68" s="5"/>
      <c r="D68" s="5"/>
      <c r="G68" s="5"/>
      <c r="H68" s="5"/>
      <c r="J68" s="5"/>
      <c r="K68" s="5"/>
      <c r="L68" s="5"/>
      <c r="M68" s="5"/>
      <c r="P68" s="5"/>
    </row>
    <row r="69" spans="1:217" ht="51.75" thickBot="1" x14ac:dyDescent="0.25">
      <c r="A69" s="56" t="s">
        <v>26</v>
      </c>
      <c r="B69" s="56"/>
      <c r="D69" s="5"/>
      <c r="E69" s="5"/>
      <c r="F69" s="5"/>
      <c r="G69" s="5"/>
      <c r="J69" s="5"/>
      <c r="K69" s="5"/>
      <c r="L69" s="57" t="s">
        <v>47</v>
      </c>
      <c r="M69" s="5"/>
      <c r="O69" s="58" t="s">
        <v>27</v>
      </c>
      <c r="P69" s="58"/>
    </row>
    <row r="70" spans="1:217" ht="77.25" thickTop="1" x14ac:dyDescent="0.2">
      <c r="A70" s="47" t="s">
        <v>44</v>
      </c>
      <c r="B70" s="48" t="s">
        <v>39</v>
      </c>
      <c r="C70" s="45" t="s">
        <v>38</v>
      </c>
      <c r="D70" s="39" t="s">
        <v>44</v>
      </c>
      <c r="E70" s="39" t="s">
        <v>40</v>
      </c>
      <c r="F70" s="39" t="s">
        <v>45</v>
      </c>
      <c r="G70" s="39" t="s">
        <v>41</v>
      </c>
      <c r="H70" s="39" t="s">
        <v>43</v>
      </c>
      <c r="I70" s="39" t="s">
        <v>20</v>
      </c>
      <c r="J70" s="39" t="s">
        <v>42</v>
      </c>
      <c r="K70" s="39" t="s">
        <v>46</v>
      </c>
      <c r="L70" s="39" t="s">
        <v>48</v>
      </c>
      <c r="M70" s="37"/>
      <c r="N70" s="36"/>
      <c r="O70" s="53" t="s">
        <v>38</v>
      </c>
      <c r="P70" s="53" t="s">
        <v>48</v>
      </c>
      <c r="Q70" s="36"/>
      <c r="R70" s="36"/>
    </row>
    <row r="71" spans="1:217" x14ac:dyDescent="0.2">
      <c r="A71" s="49">
        <v>5</v>
      </c>
      <c r="B71" s="50">
        <v>0.28000000000000003</v>
      </c>
      <c r="C71" s="46">
        <f>$F$58</f>
        <v>0.5</v>
      </c>
      <c r="D71" s="42">
        <f>100*C71/$F$61</f>
        <v>15.204789029029763</v>
      </c>
      <c r="E71" s="40">
        <f t="shared" ref="E71:E134" si="0">TRUNC((D71+5)/5)*5</f>
        <v>20</v>
      </c>
      <c r="F71" s="40">
        <f t="shared" ref="F71:F134" si="1">VLOOKUP(E71-5,$A$71:$B$270,2)</f>
        <v>1.24</v>
      </c>
      <c r="G71" s="40">
        <f t="shared" ref="G71:G134" si="2">VLOOKUP(E71,$A$71:$B$270,2)</f>
        <v>1.93</v>
      </c>
      <c r="H71" s="43">
        <f t="shared" ref="H71:H134" si="3">IF(G71&gt;=F71,F71+(((D71-(E71-5))/5)*(G71-F71)),F71-(((D71-(E71-5))/5)*(F71-G71)))</f>
        <v>1.2682608860061073</v>
      </c>
      <c r="I71" s="41">
        <f t="shared" ref="I71:I134" si="4">LOG(D71)</f>
        <v>1.1819803985568451</v>
      </c>
      <c r="J71" s="43">
        <f t="shared" ref="J71:J134" si="5">IF(D71&gt;0,IF(D71&lt;=135,-0.42+(0.22*I71)+((1.42-(0.22*I71))*($F$36/13.6)),IF(D71&lt;=440,-14.48+(6.83*I71)+((15.48-(6.83*I71))*($F$36/13.6)),IF(D71&lt;=1000,-5.36+(3.38*I71)+((6.36-(3.38*I71))*($F$36/13.6)),0))),0)</f>
        <v>0.71863766713465949</v>
      </c>
      <c r="K71" s="43">
        <f t="shared" ref="K71:K134" si="6">H71*J71</f>
        <v>0.9114200444375653</v>
      </c>
      <c r="L71" s="44">
        <f t="shared" ref="L71:L102" si="7">K71*($F$64/$F$61)</f>
        <v>253.39537806029963</v>
      </c>
      <c r="M71" s="1"/>
      <c r="O71" s="54">
        <f>+C71</f>
        <v>0.5</v>
      </c>
      <c r="P71" s="55">
        <f>+L71</f>
        <v>253.39537806029963</v>
      </c>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row>
    <row r="72" spans="1:217" x14ac:dyDescent="0.2">
      <c r="A72" s="49">
        <f t="shared" ref="A72:A135" si="8">A71+5</f>
        <v>10</v>
      </c>
      <c r="B72" s="50">
        <v>0.69</v>
      </c>
      <c r="C72" s="46">
        <f>C71+$F$58</f>
        <v>1</v>
      </c>
      <c r="D72" s="42">
        <f>100*C72/$F$61</f>
        <v>30.409578058059527</v>
      </c>
      <c r="E72" s="40">
        <f t="shared" si="0"/>
        <v>35</v>
      </c>
      <c r="F72" s="40">
        <f t="shared" si="1"/>
        <v>3.42</v>
      </c>
      <c r="G72" s="40">
        <f t="shared" si="2"/>
        <v>4.1900000000000004</v>
      </c>
      <c r="H72" s="43">
        <f t="shared" si="3"/>
        <v>3.4830750209411669</v>
      </c>
      <c r="I72" s="41">
        <f t="shared" si="4"/>
        <v>1.4830103942208264</v>
      </c>
      <c r="J72" s="43">
        <f t="shared" si="5"/>
        <v>0.73470167031775158</v>
      </c>
      <c r="K72" s="43">
        <f t="shared" si="6"/>
        <v>2.5590210357275129</v>
      </c>
      <c r="L72" s="44">
        <f t="shared" si="7"/>
        <v>711.46570318473266</v>
      </c>
      <c r="M72" s="1"/>
      <c r="O72" s="54">
        <f t="shared" ref="O72:O135" si="9">+C72</f>
        <v>1</v>
      </c>
      <c r="P72" s="55">
        <f t="shared" ref="P72:P135" si="10">+L72</f>
        <v>711.46570318473266</v>
      </c>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row>
    <row r="73" spans="1:217" x14ac:dyDescent="0.2">
      <c r="A73" s="49">
        <f t="shared" si="8"/>
        <v>15</v>
      </c>
      <c r="B73" s="50">
        <v>1.24</v>
      </c>
      <c r="C73" s="46">
        <f t="shared" ref="C73:C135" si="11">C72+$F$58</f>
        <v>1.5</v>
      </c>
      <c r="D73" s="42">
        <f>100*C73/$F$61</f>
        <v>45.614367087089292</v>
      </c>
      <c r="E73" s="40">
        <f t="shared" si="0"/>
        <v>50</v>
      </c>
      <c r="F73" s="40">
        <f t="shared" si="1"/>
        <v>6.22</v>
      </c>
      <c r="G73" s="40">
        <f t="shared" si="2"/>
        <v>7.29</v>
      </c>
      <c r="H73" s="43">
        <f t="shared" si="3"/>
        <v>6.3514745566371085</v>
      </c>
      <c r="I73" s="41">
        <f t="shared" si="4"/>
        <v>1.6591016532765077</v>
      </c>
      <c r="J73" s="43">
        <f t="shared" si="5"/>
        <v>0.74409850979132575</v>
      </c>
      <c r="K73" s="43">
        <f t="shared" si="6"/>
        <v>4.726122752571194</v>
      </c>
      <c r="L73" s="44">
        <f t="shared" si="7"/>
        <v>1313.9689750692103</v>
      </c>
      <c r="M73" s="1"/>
      <c r="O73" s="54">
        <f t="shared" si="9"/>
        <v>1.5</v>
      </c>
      <c r="P73" s="55">
        <f t="shared" si="10"/>
        <v>1313.9689750692103</v>
      </c>
      <c r="Q73" s="2"/>
      <c r="R73" s="2"/>
      <c r="S73" s="2"/>
      <c r="T73" s="2"/>
      <c r="U73" s="2"/>
      <c r="V73" s="2"/>
      <c r="W73" s="2"/>
      <c r="X73" s="2"/>
      <c r="Y73" s="2"/>
      <c r="Z73" s="2"/>
    </row>
    <row r="74" spans="1:217" x14ac:dyDescent="0.2">
      <c r="A74" s="49">
        <f t="shared" si="8"/>
        <v>20</v>
      </c>
      <c r="B74" s="50">
        <v>1.93</v>
      </c>
      <c r="C74" s="46">
        <f t="shared" si="11"/>
        <v>2</v>
      </c>
      <c r="D74" s="42">
        <f>100*C74/$F$61</f>
        <v>60.819156116119053</v>
      </c>
      <c r="E74" s="40">
        <f t="shared" si="0"/>
        <v>65</v>
      </c>
      <c r="F74" s="40">
        <f t="shared" si="1"/>
        <v>9.23</v>
      </c>
      <c r="G74" s="40">
        <f t="shared" si="2"/>
        <v>10.1</v>
      </c>
      <c r="H74" s="43">
        <f t="shared" si="3"/>
        <v>9.3725331642047163</v>
      </c>
      <c r="I74" s="41">
        <f t="shared" si="4"/>
        <v>1.7840403898848076</v>
      </c>
      <c r="J74" s="43">
        <f t="shared" si="5"/>
        <v>0.75076567350084344</v>
      </c>
      <c r="K74" s="43">
        <f t="shared" si="6"/>
        <v>7.0365761734331453</v>
      </c>
      <c r="L74" s="44">
        <f t="shared" si="7"/>
        <v>1956.3272616167826</v>
      </c>
      <c r="M74" s="1"/>
      <c r="O74" s="54">
        <f t="shared" si="9"/>
        <v>2</v>
      </c>
      <c r="P74" s="55">
        <f t="shared" si="10"/>
        <v>1956.3272616167826</v>
      </c>
      <c r="Q74" s="1"/>
      <c r="R74" s="1"/>
      <c r="S74" s="1"/>
      <c r="T74" s="1"/>
      <c r="U74" s="1"/>
      <c r="V74" s="1"/>
      <c r="W74" s="1"/>
      <c r="X74" s="1"/>
      <c r="Y74" s="1"/>
      <c r="Z74" s="1"/>
    </row>
    <row r="75" spans="1:217" x14ac:dyDescent="0.2">
      <c r="A75" s="49">
        <f t="shared" si="8"/>
        <v>25</v>
      </c>
      <c r="B75" s="50">
        <v>2.61</v>
      </c>
      <c r="C75" s="46">
        <f t="shared" si="11"/>
        <v>2.5</v>
      </c>
      <c r="D75" s="42">
        <f>100*C75/$F$61</f>
        <v>76.023945145148815</v>
      </c>
      <c r="E75" s="40">
        <f t="shared" si="0"/>
        <v>80</v>
      </c>
      <c r="F75" s="40">
        <f t="shared" si="1"/>
        <v>11.8</v>
      </c>
      <c r="G75" s="40">
        <f t="shared" si="2"/>
        <v>12.4</v>
      </c>
      <c r="H75" s="43">
        <f t="shared" si="3"/>
        <v>11.922873417417858</v>
      </c>
      <c r="I75" s="41">
        <f t="shared" si="4"/>
        <v>1.8809504028928641</v>
      </c>
      <c r="J75" s="43">
        <f t="shared" si="5"/>
        <v>0.75593712744184094</v>
      </c>
      <c r="K75" s="43">
        <f t="shared" si="6"/>
        <v>9.0129426820155398</v>
      </c>
      <c r="L75" s="44">
        <f t="shared" si="7"/>
        <v>2505.8018333955874</v>
      </c>
      <c r="M75" s="1"/>
      <c r="O75" s="54">
        <f t="shared" si="9"/>
        <v>2.5</v>
      </c>
      <c r="P75" s="55">
        <f t="shared" si="10"/>
        <v>2505.8018333955874</v>
      </c>
      <c r="Q75" s="2"/>
      <c r="R75" s="2"/>
      <c r="S75" s="2"/>
      <c r="T75" s="2"/>
      <c r="U75" s="2"/>
      <c r="V75" s="2"/>
      <c r="W75" s="2"/>
      <c r="X75" s="2"/>
      <c r="Y75" s="2"/>
      <c r="Z75" s="2"/>
    </row>
    <row r="76" spans="1:217" x14ac:dyDescent="0.2">
      <c r="A76" s="49">
        <f t="shared" si="8"/>
        <v>30</v>
      </c>
      <c r="B76" s="50">
        <v>3.42</v>
      </c>
      <c r="C76" s="46">
        <f t="shared" si="11"/>
        <v>3</v>
      </c>
      <c r="D76" s="42">
        <f>100*C76/$F$61</f>
        <v>91.228734174178584</v>
      </c>
      <c r="E76" s="40">
        <f t="shared" si="0"/>
        <v>95</v>
      </c>
      <c r="F76" s="40">
        <f t="shared" si="1"/>
        <v>13.3</v>
      </c>
      <c r="G76" s="40">
        <f t="shared" si="2"/>
        <v>13.5</v>
      </c>
      <c r="H76" s="43">
        <f t="shared" si="3"/>
        <v>13.349149366967143</v>
      </c>
      <c r="I76" s="41">
        <f t="shared" si="4"/>
        <v>1.9601316489404887</v>
      </c>
      <c r="J76" s="43">
        <f t="shared" si="5"/>
        <v>0.76016251297441773</v>
      </c>
      <c r="K76" s="43">
        <f t="shared" si="6"/>
        <v>10.147522928864602</v>
      </c>
      <c r="L76" s="44">
        <f t="shared" si="7"/>
        <v>2821.2407930110521</v>
      </c>
      <c r="M76" s="1"/>
      <c r="O76" s="54">
        <f t="shared" si="9"/>
        <v>3</v>
      </c>
      <c r="P76" s="55">
        <f t="shared" si="10"/>
        <v>2821.2407930110521</v>
      </c>
      <c r="Q76" s="1"/>
      <c r="R76" s="1"/>
      <c r="S76" s="1"/>
      <c r="T76" s="1"/>
      <c r="U76" s="1"/>
      <c r="V76" s="1"/>
      <c r="W76" s="1"/>
      <c r="X76" s="1"/>
      <c r="Y76" s="1"/>
      <c r="Z76" s="1"/>
    </row>
    <row r="77" spans="1:217" x14ac:dyDescent="0.2">
      <c r="A77" s="49">
        <f t="shared" si="8"/>
        <v>35</v>
      </c>
      <c r="B77" s="50">
        <v>4.1900000000000004</v>
      </c>
      <c r="C77" s="46">
        <f t="shared" si="11"/>
        <v>3.5</v>
      </c>
      <c r="D77" s="42">
        <f>100*C77/$F$61</f>
        <v>106.43352320320835</v>
      </c>
      <c r="E77" s="40">
        <f t="shared" si="0"/>
        <v>110</v>
      </c>
      <c r="F77" s="40">
        <f t="shared" si="1"/>
        <v>13.4</v>
      </c>
      <c r="G77" s="40">
        <f t="shared" si="2"/>
        <v>13.2</v>
      </c>
      <c r="H77" s="43">
        <f t="shared" si="3"/>
        <v>13.342659071871665</v>
      </c>
      <c r="I77" s="41">
        <f t="shared" si="4"/>
        <v>2.027078438571102</v>
      </c>
      <c r="J77" s="43">
        <f t="shared" si="5"/>
        <v>0.7637350255386619</v>
      </c>
      <c r="K77" s="43">
        <f t="shared" si="6"/>
        <v>10.190256067009566</v>
      </c>
      <c r="L77" s="44">
        <f t="shared" si="7"/>
        <v>2833.12157154125</v>
      </c>
      <c r="M77" s="1"/>
      <c r="O77" s="54">
        <f t="shared" si="9"/>
        <v>3.5</v>
      </c>
      <c r="P77" s="55">
        <f t="shared" si="10"/>
        <v>2833.12157154125</v>
      </c>
      <c r="Q77" s="2"/>
      <c r="R77" s="2"/>
      <c r="S77" s="2"/>
      <c r="T77" s="2"/>
      <c r="U77" s="2"/>
      <c r="V77" s="2"/>
      <c r="W77" s="2"/>
      <c r="X77" s="2"/>
      <c r="Y77" s="2"/>
      <c r="Z77" s="2"/>
    </row>
    <row r="78" spans="1:217" x14ac:dyDescent="0.2">
      <c r="A78" s="49">
        <f t="shared" si="8"/>
        <v>40</v>
      </c>
      <c r="B78" s="50">
        <v>5.15</v>
      </c>
      <c r="C78" s="46">
        <f t="shared" si="11"/>
        <v>4</v>
      </c>
      <c r="D78" s="42">
        <f>100*C78/$F$61</f>
        <v>121.63831223223811</v>
      </c>
      <c r="E78" s="40">
        <f t="shared" si="0"/>
        <v>125</v>
      </c>
      <c r="F78" s="40">
        <f t="shared" si="1"/>
        <v>12.3</v>
      </c>
      <c r="G78" s="40">
        <f t="shared" si="2"/>
        <v>11.8</v>
      </c>
      <c r="H78" s="43">
        <f t="shared" si="3"/>
        <v>12.13616877677619</v>
      </c>
      <c r="I78" s="41">
        <f t="shared" si="4"/>
        <v>2.0850703855487889</v>
      </c>
      <c r="J78" s="43">
        <f t="shared" si="5"/>
        <v>0.76682967668393576</v>
      </c>
      <c r="K78" s="43">
        <f t="shared" si="6"/>
        <v>9.3063743792769618</v>
      </c>
      <c r="L78" s="44">
        <f t="shared" si="7"/>
        <v>2587.3824792418363</v>
      </c>
      <c r="M78" s="1"/>
      <c r="O78" s="54">
        <f t="shared" si="9"/>
        <v>4</v>
      </c>
      <c r="P78" s="55">
        <f t="shared" si="10"/>
        <v>2587.3824792418363</v>
      </c>
      <c r="Q78" s="1"/>
      <c r="R78" s="1"/>
      <c r="S78" s="1"/>
      <c r="T78" s="1"/>
      <c r="U78" s="1"/>
      <c r="V78" s="1"/>
      <c r="W78" s="1"/>
      <c r="X78" s="1"/>
      <c r="Y78" s="1"/>
      <c r="Z78" s="1"/>
    </row>
    <row r="79" spans="1:217" x14ac:dyDescent="0.2">
      <c r="A79" s="49">
        <f t="shared" si="8"/>
        <v>45</v>
      </c>
      <c r="B79" s="50">
        <v>6.22</v>
      </c>
      <c r="C79" s="46">
        <f t="shared" si="11"/>
        <v>4.5</v>
      </c>
      <c r="D79" s="42">
        <f>100*C79/$F$61</f>
        <v>136.84310126126786</v>
      </c>
      <c r="E79" s="40">
        <f t="shared" si="0"/>
        <v>140</v>
      </c>
      <c r="F79" s="40">
        <f t="shared" si="1"/>
        <v>10.7</v>
      </c>
      <c r="G79" s="40">
        <f t="shared" si="2"/>
        <v>10</v>
      </c>
      <c r="H79" s="43">
        <f t="shared" si="3"/>
        <v>10.4419658234225</v>
      </c>
      <c r="I79" s="41">
        <f t="shared" si="4"/>
        <v>2.1362229079961699</v>
      </c>
      <c r="J79" s="43">
        <f t="shared" si="5"/>
        <v>0.78421815563314923</v>
      </c>
      <c r="K79" s="43">
        <f t="shared" si="6"/>
        <v>8.1887791792287707</v>
      </c>
      <c r="L79" s="44">
        <f t="shared" si="7"/>
        <v>2276.6657466409579</v>
      </c>
      <c r="M79" s="1"/>
      <c r="O79" s="54">
        <f t="shared" si="9"/>
        <v>4.5</v>
      </c>
      <c r="P79" s="55">
        <f t="shared" si="10"/>
        <v>2276.6657466409579</v>
      </c>
      <c r="Q79" s="2"/>
      <c r="R79" s="2"/>
      <c r="S79" s="2"/>
      <c r="T79" s="2"/>
      <c r="U79" s="2"/>
      <c r="V79" s="2"/>
      <c r="W79" s="2"/>
      <c r="X79" s="2"/>
      <c r="Y79" s="2"/>
      <c r="Z79" s="2"/>
    </row>
    <row r="80" spans="1:217" x14ac:dyDescent="0.2">
      <c r="A80" s="49">
        <f t="shared" si="8"/>
        <v>50</v>
      </c>
      <c r="B80" s="50">
        <v>7.29</v>
      </c>
      <c r="C80" s="46">
        <f t="shared" si="11"/>
        <v>5</v>
      </c>
      <c r="D80" s="42">
        <f>100*C80/$F$61</f>
        <v>152.04789029029763</v>
      </c>
      <c r="E80" s="40">
        <f t="shared" si="0"/>
        <v>155</v>
      </c>
      <c r="F80" s="40">
        <f t="shared" si="1"/>
        <v>8.98</v>
      </c>
      <c r="G80" s="40">
        <f t="shared" si="2"/>
        <v>8.4600000000000009</v>
      </c>
      <c r="H80" s="43">
        <f t="shared" si="3"/>
        <v>8.7670194098090466</v>
      </c>
      <c r="I80" s="41">
        <f t="shared" si="4"/>
        <v>2.1819803985568451</v>
      </c>
      <c r="J80" s="43">
        <f t="shared" si="5"/>
        <v>0.86002426903545837</v>
      </c>
      <c r="K80" s="43">
        <f t="shared" si="6"/>
        <v>7.5398494595407008</v>
      </c>
      <c r="L80" s="44">
        <f t="shared" si="7"/>
        <v>2096.2486133351003</v>
      </c>
      <c r="M80" s="1"/>
      <c r="O80" s="54">
        <f t="shared" si="9"/>
        <v>5</v>
      </c>
      <c r="P80" s="55">
        <f t="shared" si="10"/>
        <v>2096.2486133351003</v>
      </c>
      <c r="Q80" s="1"/>
      <c r="R80" s="1"/>
      <c r="S80" s="1"/>
      <c r="T80" s="1"/>
      <c r="U80" s="1"/>
      <c r="V80" s="1"/>
      <c r="W80" s="1"/>
      <c r="X80" s="1"/>
      <c r="Y80" s="1"/>
      <c r="Z80" s="1"/>
    </row>
    <row r="81" spans="1:26" x14ac:dyDescent="0.2">
      <c r="A81" s="49">
        <f t="shared" si="8"/>
        <v>55</v>
      </c>
      <c r="B81" s="50">
        <v>8.2200000000000006</v>
      </c>
      <c r="C81" s="46">
        <f t="shared" si="11"/>
        <v>5.5</v>
      </c>
      <c r="D81" s="42">
        <f>100*C81/$F$61</f>
        <v>167.2526793193274</v>
      </c>
      <c r="E81" s="40">
        <f t="shared" si="0"/>
        <v>170</v>
      </c>
      <c r="F81" s="40">
        <f t="shared" si="1"/>
        <v>7.48</v>
      </c>
      <c r="G81" s="40">
        <f t="shared" si="2"/>
        <v>7.09</v>
      </c>
      <c r="H81" s="43">
        <f t="shared" si="3"/>
        <v>7.3042910130924632</v>
      </c>
      <c r="I81" s="41">
        <f t="shared" si="4"/>
        <v>2.22337308371507</v>
      </c>
      <c r="J81" s="43">
        <f t="shared" si="5"/>
        <v>0.92859923996769633</v>
      </c>
      <c r="K81" s="43">
        <f t="shared" si="6"/>
        <v>6.7827590832605358</v>
      </c>
      <c r="L81" s="44">
        <f t="shared" si="7"/>
        <v>1885.7603721622691</v>
      </c>
      <c r="M81" s="1"/>
      <c r="O81" s="54">
        <f t="shared" si="9"/>
        <v>5.5</v>
      </c>
      <c r="P81" s="55">
        <f t="shared" si="10"/>
        <v>1885.7603721622691</v>
      </c>
      <c r="Q81" s="2"/>
      <c r="R81" s="2"/>
      <c r="S81" s="2"/>
      <c r="T81" s="2"/>
      <c r="U81" s="2"/>
      <c r="V81" s="2"/>
      <c r="W81" s="2"/>
      <c r="X81" s="2"/>
      <c r="Y81" s="2"/>
      <c r="Z81" s="2"/>
    </row>
    <row r="82" spans="1:26" x14ac:dyDescent="0.2">
      <c r="A82" s="49">
        <f t="shared" si="8"/>
        <v>60</v>
      </c>
      <c r="B82" s="50">
        <v>9.23</v>
      </c>
      <c r="C82" s="46">
        <f t="shared" si="11"/>
        <v>6</v>
      </c>
      <c r="D82" s="42">
        <f>100*C82/$F$61</f>
        <v>182.45746834835717</v>
      </c>
      <c r="E82" s="40">
        <f t="shared" si="0"/>
        <v>185</v>
      </c>
      <c r="F82" s="40">
        <f t="shared" si="1"/>
        <v>6.28</v>
      </c>
      <c r="G82" s="40">
        <f t="shared" si="2"/>
        <v>5.92</v>
      </c>
      <c r="H82" s="43">
        <f t="shared" si="3"/>
        <v>6.1030622789182845</v>
      </c>
      <c r="I82" s="41">
        <f t="shared" si="4"/>
        <v>2.2611616446044702</v>
      </c>
      <c r="J82" s="43">
        <f t="shared" si="5"/>
        <v>0.99120328352409304</v>
      </c>
      <c r="K82" s="43">
        <f t="shared" si="6"/>
        <v>6.0493753704158379</v>
      </c>
      <c r="L82" s="44">
        <f t="shared" si="7"/>
        <v>1681.8631193931276</v>
      </c>
      <c r="M82" s="1"/>
      <c r="O82" s="54">
        <f t="shared" si="9"/>
        <v>6</v>
      </c>
      <c r="P82" s="55">
        <f t="shared" si="10"/>
        <v>1681.8631193931276</v>
      </c>
      <c r="Q82" s="1"/>
      <c r="R82" s="1"/>
      <c r="S82" s="1"/>
      <c r="T82" s="1"/>
      <c r="U82" s="1"/>
      <c r="V82" s="1"/>
      <c r="W82" s="1"/>
      <c r="X82" s="1"/>
      <c r="Y82" s="1"/>
      <c r="Z82" s="1"/>
    </row>
    <row r="83" spans="1:26" x14ac:dyDescent="0.2">
      <c r="A83" s="49">
        <f t="shared" si="8"/>
        <v>65</v>
      </c>
      <c r="B83" s="50">
        <v>10.1</v>
      </c>
      <c r="C83" s="46">
        <f t="shared" si="11"/>
        <v>6.5</v>
      </c>
      <c r="D83" s="42">
        <f>100*C83/$F$61</f>
        <v>197.66225737738694</v>
      </c>
      <c r="E83" s="40">
        <f t="shared" si="0"/>
        <v>200</v>
      </c>
      <c r="F83" s="40">
        <f t="shared" si="1"/>
        <v>5.39</v>
      </c>
      <c r="G83" s="40">
        <f t="shared" si="2"/>
        <v>5.07</v>
      </c>
      <c r="H83" s="43">
        <f t="shared" si="3"/>
        <v>5.2196155278472363</v>
      </c>
      <c r="I83" s="41">
        <f t="shared" si="4"/>
        <v>2.2959237508636821</v>
      </c>
      <c r="J83" s="43">
        <f t="shared" si="5"/>
        <v>1.0487934209398373</v>
      </c>
      <c r="K83" s="43">
        <f t="shared" si="6"/>
        <v>5.4742984254415976</v>
      </c>
      <c r="L83" s="44">
        <f t="shared" si="7"/>
        <v>1521.9787271473608</v>
      </c>
      <c r="M83" s="1"/>
      <c r="O83" s="54">
        <f t="shared" si="9"/>
        <v>6.5</v>
      </c>
      <c r="P83" s="55">
        <f t="shared" si="10"/>
        <v>1521.9787271473608</v>
      </c>
      <c r="Q83" s="2"/>
      <c r="R83" s="2"/>
      <c r="S83" s="2"/>
      <c r="T83" s="2"/>
      <c r="U83" s="2"/>
      <c r="V83" s="2"/>
      <c r="W83" s="2"/>
      <c r="X83" s="2"/>
      <c r="Y83" s="2"/>
      <c r="Z83" s="2"/>
    </row>
    <row r="84" spans="1:26" x14ac:dyDescent="0.2">
      <c r="A84" s="49">
        <f t="shared" si="8"/>
        <v>70</v>
      </c>
      <c r="B84" s="50">
        <v>11.1</v>
      </c>
      <c r="C84" s="46">
        <f t="shared" si="11"/>
        <v>7</v>
      </c>
      <c r="D84" s="42">
        <f>100*C84/$F$61</f>
        <v>212.8670464064167</v>
      </c>
      <c r="E84" s="40">
        <f t="shared" si="0"/>
        <v>215</v>
      </c>
      <c r="F84" s="40">
        <f t="shared" si="1"/>
        <v>4.6399999999999997</v>
      </c>
      <c r="G84" s="40">
        <f t="shared" si="2"/>
        <v>4.4400000000000004</v>
      </c>
      <c r="H84" s="43">
        <f t="shared" si="3"/>
        <v>4.5253181437433323</v>
      </c>
      <c r="I84" s="41">
        <f t="shared" si="4"/>
        <v>2.3281084342350833</v>
      </c>
      <c r="J84" s="43">
        <f t="shared" si="5"/>
        <v>1.1021135599504031</v>
      </c>
      <c r="K84" s="43">
        <f t="shared" si="6"/>
        <v>4.9874144893091135</v>
      </c>
      <c r="L84" s="44">
        <f t="shared" si="7"/>
        <v>1386.6139852583326</v>
      </c>
      <c r="M84" s="1"/>
      <c r="O84" s="54">
        <f t="shared" si="9"/>
        <v>7</v>
      </c>
      <c r="P84" s="55">
        <f t="shared" si="10"/>
        <v>1386.6139852583326</v>
      </c>
      <c r="Q84" s="1"/>
      <c r="R84" s="1"/>
      <c r="S84" s="1"/>
      <c r="T84" s="1"/>
      <c r="U84" s="1"/>
      <c r="V84" s="1"/>
      <c r="W84" s="1"/>
      <c r="X84" s="1"/>
      <c r="Y84" s="1"/>
      <c r="Z84" s="1"/>
    </row>
    <row r="85" spans="1:26" x14ac:dyDescent="0.2">
      <c r="A85" s="49">
        <f t="shared" si="8"/>
        <v>75</v>
      </c>
      <c r="B85" s="50">
        <v>11.8</v>
      </c>
      <c r="C85" s="46">
        <f t="shared" si="11"/>
        <v>7.5</v>
      </c>
      <c r="D85" s="42">
        <f>100*C85/$F$61</f>
        <v>228.07183543544645</v>
      </c>
      <c r="E85" s="40">
        <f t="shared" si="0"/>
        <v>230</v>
      </c>
      <c r="F85" s="40">
        <f t="shared" si="1"/>
        <v>4.0199999999999996</v>
      </c>
      <c r="G85" s="40">
        <f t="shared" si="2"/>
        <v>3.85</v>
      </c>
      <c r="H85" s="43">
        <f t="shared" si="3"/>
        <v>3.9155575951948207</v>
      </c>
      <c r="I85" s="41">
        <f t="shared" si="4"/>
        <v>2.3580716576125265</v>
      </c>
      <c r="J85" s="43">
        <f t="shared" si="5"/>
        <v>1.1517534217832381</v>
      </c>
      <c r="K85" s="43">
        <f t="shared" si="6"/>
        <v>4.5097568584549821</v>
      </c>
      <c r="L85" s="44">
        <f t="shared" si="7"/>
        <v>1253.8143648282589</v>
      </c>
      <c r="M85" s="1"/>
      <c r="O85" s="54">
        <f t="shared" si="9"/>
        <v>7.5</v>
      </c>
      <c r="P85" s="55">
        <f t="shared" si="10"/>
        <v>1253.8143648282589</v>
      </c>
      <c r="Q85" s="2"/>
      <c r="R85" s="2"/>
      <c r="S85" s="2"/>
      <c r="T85" s="2"/>
      <c r="U85" s="2"/>
      <c r="V85" s="2"/>
      <c r="W85" s="2"/>
      <c r="X85" s="2"/>
      <c r="Y85" s="2"/>
      <c r="Z85" s="2"/>
    </row>
    <row r="86" spans="1:26" x14ac:dyDescent="0.2">
      <c r="A86" s="49">
        <f t="shared" si="8"/>
        <v>80</v>
      </c>
      <c r="B86" s="50">
        <v>12.4</v>
      </c>
      <c r="C86" s="46">
        <f t="shared" si="11"/>
        <v>8</v>
      </c>
      <c r="D86" s="42">
        <f>100*C86/$F$61</f>
        <v>243.27662446447621</v>
      </c>
      <c r="E86" s="40">
        <f t="shared" si="0"/>
        <v>245</v>
      </c>
      <c r="F86" s="40">
        <f t="shared" si="1"/>
        <v>3.54</v>
      </c>
      <c r="G86" s="40">
        <f t="shared" si="2"/>
        <v>3.4</v>
      </c>
      <c r="H86" s="43">
        <f t="shared" si="3"/>
        <v>3.448254514994666</v>
      </c>
      <c r="I86" s="41">
        <f t="shared" si="4"/>
        <v>2.3861003812127701</v>
      </c>
      <c r="J86" s="43">
        <f t="shared" si="5"/>
        <v>1.1981884114150354</v>
      </c>
      <c r="K86" s="43">
        <f t="shared" si="6"/>
        <v>4.1316585994761823</v>
      </c>
      <c r="L86" s="44">
        <f t="shared" si="7"/>
        <v>1148.6945006530123</v>
      </c>
      <c r="M86" s="1"/>
      <c r="O86" s="54">
        <f t="shared" si="9"/>
        <v>8</v>
      </c>
      <c r="P86" s="55">
        <f t="shared" si="10"/>
        <v>1148.6945006530123</v>
      </c>
      <c r="Q86" s="1"/>
      <c r="R86" s="1"/>
      <c r="S86" s="1"/>
      <c r="T86" s="1"/>
      <c r="U86" s="1"/>
      <c r="V86" s="1"/>
      <c r="W86" s="1"/>
      <c r="X86" s="1"/>
      <c r="Y86" s="1"/>
      <c r="Z86" s="1"/>
    </row>
    <row r="87" spans="1:26" x14ac:dyDescent="0.2">
      <c r="A87" s="49">
        <f t="shared" si="8"/>
        <v>85</v>
      </c>
      <c r="B87" s="50">
        <v>12.8</v>
      </c>
      <c r="C87" s="46">
        <f t="shared" si="11"/>
        <v>8.5</v>
      </c>
      <c r="D87" s="42">
        <f>100*C87/$F$61</f>
        <v>258.48141349350601</v>
      </c>
      <c r="E87" s="40">
        <f t="shared" si="0"/>
        <v>260</v>
      </c>
      <c r="F87" s="40">
        <f t="shared" si="1"/>
        <v>3.15</v>
      </c>
      <c r="G87" s="40">
        <f t="shared" si="2"/>
        <v>3.03</v>
      </c>
      <c r="H87" s="43">
        <f t="shared" si="3"/>
        <v>3.0664460761558554</v>
      </c>
      <c r="I87" s="41">
        <f t="shared" si="4"/>
        <v>2.4124293199351192</v>
      </c>
      <c r="J87" s="43">
        <f t="shared" si="5"/>
        <v>1.2418073793718176</v>
      </c>
      <c r="K87" s="43">
        <f t="shared" si="6"/>
        <v>3.8079353658160957</v>
      </c>
      <c r="L87" s="44">
        <f t="shared" si="7"/>
        <v>1058.6921228461683</v>
      </c>
      <c r="M87" s="1"/>
      <c r="O87" s="54">
        <f t="shared" si="9"/>
        <v>8.5</v>
      </c>
      <c r="P87" s="55">
        <f t="shared" si="10"/>
        <v>1058.6921228461683</v>
      </c>
      <c r="Q87" s="2"/>
      <c r="R87" s="2"/>
      <c r="S87" s="2"/>
      <c r="T87" s="2"/>
      <c r="U87" s="2"/>
      <c r="V87" s="2"/>
      <c r="W87" s="2"/>
      <c r="X87" s="2"/>
      <c r="Y87" s="2"/>
    </row>
    <row r="88" spans="1:26" x14ac:dyDescent="0.2">
      <c r="A88" s="49">
        <f t="shared" si="8"/>
        <v>90</v>
      </c>
      <c r="B88" s="50">
        <v>13.3</v>
      </c>
      <c r="C88" s="46">
        <f t="shared" si="11"/>
        <v>9</v>
      </c>
      <c r="D88" s="42">
        <f>100*C88/$F$61</f>
        <v>273.68620252253572</v>
      </c>
      <c r="E88" s="40">
        <f t="shared" si="0"/>
        <v>275</v>
      </c>
      <c r="F88" s="40">
        <f t="shared" si="1"/>
        <v>2.81</v>
      </c>
      <c r="G88" s="40">
        <f t="shared" si="2"/>
        <v>2.72</v>
      </c>
      <c r="H88" s="43">
        <f t="shared" si="3"/>
        <v>2.7436483545943573</v>
      </c>
      <c r="I88" s="41">
        <f t="shared" si="4"/>
        <v>2.4372529036601511</v>
      </c>
      <c r="J88" s="43">
        <f t="shared" si="5"/>
        <v>1.2829324362718719</v>
      </c>
      <c r="K88" s="43">
        <f t="shared" si="6"/>
        <v>3.5199154678330515</v>
      </c>
      <c r="L88" s="44">
        <f t="shared" si="7"/>
        <v>978.61607955118018</v>
      </c>
      <c r="M88" s="1"/>
      <c r="O88" s="54">
        <f t="shared" si="9"/>
        <v>9</v>
      </c>
      <c r="P88" s="55">
        <f t="shared" si="10"/>
        <v>978.61607955118018</v>
      </c>
      <c r="Q88" s="1"/>
      <c r="R88" s="1"/>
      <c r="S88" s="1"/>
      <c r="T88" s="1"/>
      <c r="U88" s="1"/>
      <c r="V88" s="1"/>
      <c r="W88" s="1"/>
      <c r="X88" s="1"/>
      <c r="Y88" s="1"/>
    </row>
    <row r="89" spans="1:26" x14ac:dyDescent="0.2">
      <c r="A89" s="49">
        <f t="shared" si="8"/>
        <v>95</v>
      </c>
      <c r="B89" s="50">
        <v>13.5</v>
      </c>
      <c r="C89" s="46">
        <f t="shared" si="11"/>
        <v>9.5</v>
      </c>
      <c r="D89" s="42">
        <f>100*C89/$F$61</f>
        <v>288.89099155156549</v>
      </c>
      <c r="E89" s="40">
        <f t="shared" si="0"/>
        <v>290</v>
      </c>
      <c r="F89" s="40">
        <f t="shared" si="1"/>
        <v>2.5099999999999998</v>
      </c>
      <c r="G89" s="40">
        <f t="shared" si="2"/>
        <v>2.42</v>
      </c>
      <c r="H89" s="43">
        <f t="shared" si="3"/>
        <v>2.4399621520718209</v>
      </c>
      <c r="I89" s="41">
        <f t="shared" si="4"/>
        <v>2.460733999509674</v>
      </c>
      <c r="J89" s="43">
        <f t="shared" si="5"/>
        <v>1.3218334029325998</v>
      </c>
      <c r="K89" s="43">
        <f t="shared" si="6"/>
        <v>3.2252234744998445</v>
      </c>
      <c r="L89" s="44">
        <f t="shared" si="7"/>
        <v>896.68504290375586</v>
      </c>
      <c r="M89" s="1"/>
      <c r="O89" s="54">
        <f t="shared" si="9"/>
        <v>9.5</v>
      </c>
      <c r="P89" s="55">
        <f t="shared" si="10"/>
        <v>896.68504290375586</v>
      </c>
    </row>
    <row r="90" spans="1:26" x14ac:dyDescent="0.2">
      <c r="A90" s="49">
        <f t="shared" si="8"/>
        <v>100</v>
      </c>
      <c r="B90" s="50">
        <v>13.6</v>
      </c>
      <c r="C90" s="46">
        <f t="shared" si="11"/>
        <v>10</v>
      </c>
      <c r="D90" s="42">
        <f>100*C90/$F$61</f>
        <v>304.09578058059526</v>
      </c>
      <c r="E90" s="40">
        <f t="shared" si="0"/>
        <v>305</v>
      </c>
      <c r="F90" s="40">
        <f t="shared" si="1"/>
        <v>2.2400000000000002</v>
      </c>
      <c r="G90" s="40">
        <f t="shared" si="2"/>
        <v>2.17</v>
      </c>
      <c r="H90" s="43">
        <f t="shared" si="3"/>
        <v>2.1826590718716665</v>
      </c>
      <c r="I90" s="41">
        <f t="shared" si="4"/>
        <v>2.4830103942208264</v>
      </c>
      <c r="J90" s="43">
        <f t="shared" si="5"/>
        <v>1.3587385496741806</v>
      </c>
      <c r="K90" s="43">
        <f t="shared" si="6"/>
        <v>2.9656630217481013</v>
      </c>
      <c r="L90" s="44">
        <f t="shared" si="7"/>
        <v>824.52136880427088</v>
      </c>
      <c r="M90" s="1"/>
      <c r="O90" s="54">
        <f t="shared" si="9"/>
        <v>10</v>
      </c>
      <c r="P90" s="55">
        <f t="shared" si="10"/>
        <v>824.52136880427088</v>
      </c>
    </row>
    <row r="91" spans="1:26" x14ac:dyDescent="0.2">
      <c r="A91" s="49">
        <f t="shared" si="8"/>
        <v>105</v>
      </c>
      <c r="B91" s="50">
        <v>13.4</v>
      </c>
      <c r="C91" s="46">
        <f t="shared" si="11"/>
        <v>10.5</v>
      </c>
      <c r="D91" s="42">
        <f>100*C91/$F$61</f>
        <v>319.30056960962503</v>
      </c>
      <c r="E91" s="40">
        <f t="shared" si="0"/>
        <v>320</v>
      </c>
      <c r="F91" s="40">
        <f t="shared" si="1"/>
        <v>2.0099999999999998</v>
      </c>
      <c r="G91" s="40">
        <f t="shared" si="2"/>
        <v>1.96</v>
      </c>
      <c r="H91" s="43">
        <f t="shared" si="3"/>
        <v>1.9669943039037496</v>
      </c>
      <c r="I91" s="41">
        <f t="shared" si="4"/>
        <v>2.5041996932907646</v>
      </c>
      <c r="J91" s="43">
        <f t="shared" si="5"/>
        <v>1.3938427126981829</v>
      </c>
      <c r="K91" s="43">
        <f t="shared" si="6"/>
        <v>2.7416806764150765</v>
      </c>
      <c r="L91" s="44">
        <f t="shared" si="7"/>
        <v>762.24921292962324</v>
      </c>
      <c r="M91" s="1"/>
      <c r="O91" s="54">
        <f t="shared" si="9"/>
        <v>10.5</v>
      </c>
      <c r="P91" s="55">
        <f t="shared" si="10"/>
        <v>762.24921292962324</v>
      </c>
    </row>
    <row r="92" spans="1:26" x14ac:dyDescent="0.2">
      <c r="A92" s="49">
        <f t="shared" si="8"/>
        <v>110</v>
      </c>
      <c r="B92" s="50">
        <v>13.2</v>
      </c>
      <c r="C92" s="46">
        <f t="shared" si="11"/>
        <v>11</v>
      </c>
      <c r="D92" s="42">
        <f>100*C92/$F$61</f>
        <v>334.5053586386548</v>
      </c>
      <c r="E92" s="40">
        <f t="shared" si="0"/>
        <v>335</v>
      </c>
      <c r="F92" s="40">
        <f t="shared" si="1"/>
        <v>1.83</v>
      </c>
      <c r="G92" s="40">
        <f t="shared" si="2"/>
        <v>1.77</v>
      </c>
      <c r="H92" s="43">
        <f t="shared" si="3"/>
        <v>1.7759356963361423</v>
      </c>
      <c r="I92" s="41">
        <f t="shared" si="4"/>
        <v>2.5244030793790513</v>
      </c>
      <c r="J92" s="43">
        <f t="shared" si="5"/>
        <v>1.4273135206064189</v>
      </c>
      <c r="K92" s="43">
        <f t="shared" si="6"/>
        <v>2.5348170311081515</v>
      </c>
      <c r="L92" s="44">
        <f t="shared" si="7"/>
        <v>704.73644268785483</v>
      </c>
      <c r="M92" s="1"/>
      <c r="O92" s="54">
        <f t="shared" si="9"/>
        <v>11</v>
      </c>
      <c r="P92" s="55">
        <f t="shared" si="10"/>
        <v>704.73644268785483</v>
      </c>
    </row>
    <row r="93" spans="1:26" x14ac:dyDescent="0.2">
      <c r="A93" s="49">
        <f t="shared" si="8"/>
        <v>115</v>
      </c>
      <c r="B93" s="50">
        <v>12.8</v>
      </c>
      <c r="C93" s="46">
        <f t="shared" si="11"/>
        <v>11.5</v>
      </c>
      <c r="D93" s="42">
        <f>100*C93/$F$61</f>
        <v>349.71014766768457</v>
      </c>
      <c r="E93" s="40">
        <f t="shared" si="0"/>
        <v>350</v>
      </c>
      <c r="F93" s="40">
        <f t="shared" si="1"/>
        <v>1.67</v>
      </c>
      <c r="G93" s="40">
        <f t="shared" si="2"/>
        <v>1.62</v>
      </c>
      <c r="H93" s="43">
        <f t="shared" si="3"/>
        <v>1.6228985233231543</v>
      </c>
      <c r="I93" s="41">
        <f t="shared" si="4"/>
        <v>2.5437082345744382</v>
      </c>
      <c r="J93" s="43">
        <f t="shared" si="5"/>
        <v>1.4592962356998114</v>
      </c>
      <c r="K93" s="43">
        <f t="shared" si="6"/>
        <v>2.3682897060082615</v>
      </c>
      <c r="L93" s="44">
        <f t="shared" si="7"/>
        <v>658.43808140143301</v>
      </c>
      <c r="M93" s="1"/>
      <c r="O93" s="54">
        <f t="shared" si="9"/>
        <v>11.5</v>
      </c>
      <c r="P93" s="55">
        <f t="shared" si="10"/>
        <v>658.43808140143301</v>
      </c>
    </row>
    <row r="94" spans="1:26" x14ac:dyDescent="0.2">
      <c r="A94" s="49">
        <f t="shared" si="8"/>
        <v>120</v>
      </c>
      <c r="B94" s="50">
        <v>12.3</v>
      </c>
      <c r="C94" s="46">
        <f t="shared" si="11"/>
        <v>12</v>
      </c>
      <c r="D94" s="42">
        <f>100*C94/$F$61</f>
        <v>364.91493669671434</v>
      </c>
      <c r="E94" s="40">
        <f t="shared" si="0"/>
        <v>365</v>
      </c>
      <c r="F94" s="40">
        <f t="shared" si="1"/>
        <v>1.52</v>
      </c>
      <c r="G94" s="40">
        <f t="shared" si="2"/>
        <v>1.47</v>
      </c>
      <c r="H94" s="43">
        <f t="shared" si="3"/>
        <v>1.4708506330328566</v>
      </c>
      <c r="I94" s="41">
        <f t="shared" si="4"/>
        <v>2.562191640268451</v>
      </c>
      <c r="J94" s="43">
        <f t="shared" si="5"/>
        <v>1.4899175641628144</v>
      </c>
      <c r="K94" s="43">
        <f t="shared" si="6"/>
        <v>2.1914461924156474</v>
      </c>
      <c r="L94" s="44">
        <f t="shared" si="7"/>
        <v>609.27158648199645</v>
      </c>
      <c r="M94" s="1"/>
      <c r="O94" s="54">
        <f t="shared" si="9"/>
        <v>12</v>
      </c>
      <c r="P94" s="55">
        <f t="shared" si="10"/>
        <v>609.27158648199645</v>
      </c>
    </row>
    <row r="95" spans="1:26" x14ac:dyDescent="0.2">
      <c r="A95" s="49">
        <f t="shared" si="8"/>
        <v>125</v>
      </c>
      <c r="B95" s="50">
        <v>11.8</v>
      </c>
      <c r="C95" s="46">
        <f t="shared" si="11"/>
        <v>12.5</v>
      </c>
      <c r="D95" s="42">
        <f>100*C95/$F$61</f>
        <v>380.1197257257441</v>
      </c>
      <c r="E95" s="40">
        <f t="shared" si="0"/>
        <v>385</v>
      </c>
      <c r="F95" s="40">
        <f t="shared" si="1"/>
        <v>1.34</v>
      </c>
      <c r="G95" s="40">
        <f t="shared" si="2"/>
        <v>1.3</v>
      </c>
      <c r="H95" s="43">
        <f t="shared" si="3"/>
        <v>1.3390421941940474</v>
      </c>
      <c r="I95" s="41">
        <f t="shared" si="4"/>
        <v>2.5799204072288826</v>
      </c>
      <c r="J95" s="43">
        <f t="shared" si="5"/>
        <v>1.5192886879333258</v>
      </c>
      <c r="K95" s="43">
        <f t="shared" si="6"/>
        <v>2.0343916583044357</v>
      </c>
      <c r="L95" s="44">
        <f t="shared" si="7"/>
        <v>565.60687525463561</v>
      </c>
      <c r="M95" s="1"/>
      <c r="O95" s="54">
        <f t="shared" si="9"/>
        <v>12.5</v>
      </c>
      <c r="P95" s="55">
        <f t="shared" si="10"/>
        <v>565.60687525463561</v>
      </c>
    </row>
    <row r="96" spans="1:26" x14ac:dyDescent="0.2">
      <c r="A96" s="49">
        <f t="shared" si="8"/>
        <v>130</v>
      </c>
      <c r="B96" s="50">
        <v>11.3</v>
      </c>
      <c r="C96" s="46">
        <f t="shared" si="11"/>
        <v>13</v>
      </c>
      <c r="D96" s="42">
        <f>100*C96/$F$61</f>
        <v>395.32451475477387</v>
      </c>
      <c r="E96" s="40">
        <f t="shared" si="0"/>
        <v>400</v>
      </c>
      <c r="F96" s="40">
        <f t="shared" si="1"/>
        <v>1.24</v>
      </c>
      <c r="G96" s="40">
        <f t="shared" si="2"/>
        <v>1.2</v>
      </c>
      <c r="H96" s="43">
        <f t="shared" si="3"/>
        <v>1.2374038819618089</v>
      </c>
      <c r="I96" s="41">
        <f t="shared" si="4"/>
        <v>2.5969537465276633</v>
      </c>
      <c r="J96" s="43">
        <f t="shared" si="5"/>
        <v>1.5475077015785599</v>
      </c>
      <c r="K96" s="43">
        <f t="shared" si="6"/>
        <v>1.9148920372991065</v>
      </c>
      <c r="L96" s="44">
        <f t="shared" si="7"/>
        <v>532.38327892546556</v>
      </c>
      <c r="M96" s="1"/>
      <c r="O96" s="54">
        <f t="shared" si="9"/>
        <v>13</v>
      </c>
      <c r="P96" s="55">
        <f t="shared" si="10"/>
        <v>532.38327892546556</v>
      </c>
    </row>
    <row r="97" spans="1:16" x14ac:dyDescent="0.2">
      <c r="A97" s="49">
        <f t="shared" si="8"/>
        <v>135</v>
      </c>
      <c r="B97" s="50">
        <v>10.7</v>
      </c>
      <c r="C97" s="46">
        <f t="shared" si="11"/>
        <v>13.5</v>
      </c>
      <c r="D97" s="42">
        <f>100*C97/$F$61</f>
        <v>410.52930378380364</v>
      </c>
      <c r="E97" s="40">
        <f t="shared" si="0"/>
        <v>415</v>
      </c>
      <c r="F97" s="40">
        <f t="shared" si="1"/>
        <v>1.1399999999999999</v>
      </c>
      <c r="G97" s="40">
        <f t="shared" si="2"/>
        <v>1.1000000000000001</v>
      </c>
      <c r="H97" s="43">
        <f t="shared" si="3"/>
        <v>1.1357655697295708</v>
      </c>
      <c r="I97" s="41">
        <f t="shared" si="4"/>
        <v>2.6133441627158325</v>
      </c>
      <c r="J97" s="43">
        <f t="shared" si="5"/>
        <v>1.5746615890196518</v>
      </c>
      <c r="K97" s="43">
        <f t="shared" si="6"/>
        <v>1.788446416784176</v>
      </c>
      <c r="L97" s="44">
        <f t="shared" si="7"/>
        <v>497.22853769501319</v>
      </c>
      <c r="M97" s="1"/>
      <c r="O97" s="54">
        <f t="shared" si="9"/>
        <v>13.5</v>
      </c>
      <c r="P97" s="55">
        <f t="shared" si="10"/>
        <v>497.22853769501319</v>
      </c>
    </row>
    <row r="98" spans="1:16" x14ac:dyDescent="0.2">
      <c r="A98" s="49">
        <f t="shared" si="8"/>
        <v>140</v>
      </c>
      <c r="B98" s="50">
        <v>10</v>
      </c>
      <c r="C98" s="46">
        <f t="shared" si="11"/>
        <v>14</v>
      </c>
      <c r="D98" s="42">
        <f>100*C98/$F$61</f>
        <v>425.73409281283341</v>
      </c>
      <c r="E98" s="40">
        <f t="shared" si="0"/>
        <v>430</v>
      </c>
      <c r="F98" s="40">
        <f t="shared" si="1"/>
        <v>1.04</v>
      </c>
      <c r="G98" s="40">
        <f t="shared" si="2"/>
        <v>1.01</v>
      </c>
      <c r="H98" s="43">
        <f t="shared" si="3"/>
        <v>1.0355954431229997</v>
      </c>
      <c r="I98" s="41">
        <f t="shared" si="4"/>
        <v>2.6291384298990645</v>
      </c>
      <c r="J98" s="43">
        <f t="shared" si="5"/>
        <v>1.6008278405891254</v>
      </c>
      <c r="K98" s="43">
        <f t="shared" si="6"/>
        <v>1.6578100169385299</v>
      </c>
      <c r="L98" s="44">
        <f t="shared" si="7"/>
        <v>460.90866506400084</v>
      </c>
      <c r="M98" s="1"/>
      <c r="O98" s="54">
        <f t="shared" si="9"/>
        <v>14</v>
      </c>
      <c r="P98" s="55">
        <f t="shared" si="10"/>
        <v>460.90866506400084</v>
      </c>
    </row>
    <row r="99" spans="1:16" x14ac:dyDescent="0.2">
      <c r="A99" s="49">
        <f t="shared" si="8"/>
        <v>145</v>
      </c>
      <c r="B99" s="50">
        <v>9.49</v>
      </c>
      <c r="C99" s="46">
        <f t="shared" si="11"/>
        <v>14.5</v>
      </c>
      <c r="D99" s="42">
        <f>100*C99/$F$61</f>
        <v>440.93888184186312</v>
      </c>
      <c r="E99" s="40">
        <f t="shared" si="0"/>
        <v>445</v>
      </c>
      <c r="F99" s="40">
        <f t="shared" si="1"/>
        <v>0.96</v>
      </c>
      <c r="G99" s="40">
        <f t="shared" si="2"/>
        <v>0.94</v>
      </c>
      <c r="H99" s="43">
        <f t="shared" si="3"/>
        <v>0.95624447263254753</v>
      </c>
      <c r="I99" s="41">
        <f t="shared" si="4"/>
        <v>2.6443783964558012</v>
      </c>
      <c r="J99" s="43">
        <f t="shared" si="5"/>
        <v>1.6253225202195103</v>
      </c>
      <c r="K99" s="43">
        <f t="shared" si="6"/>
        <v>1.5542056762051086</v>
      </c>
      <c r="L99" s="44">
        <f t="shared" si="7"/>
        <v>432.10431601653835</v>
      </c>
      <c r="M99" s="1"/>
      <c r="O99" s="54">
        <f t="shared" si="9"/>
        <v>14.5</v>
      </c>
      <c r="P99" s="55">
        <f t="shared" si="10"/>
        <v>432.10431601653835</v>
      </c>
    </row>
    <row r="100" spans="1:16" x14ac:dyDescent="0.2">
      <c r="A100" s="49">
        <f t="shared" si="8"/>
        <v>150</v>
      </c>
      <c r="B100" s="50">
        <v>8.98</v>
      </c>
      <c r="C100" s="46">
        <f t="shared" si="11"/>
        <v>15</v>
      </c>
      <c r="D100" s="42">
        <f>100*C100/$F$61</f>
        <v>456.14367087089289</v>
      </c>
      <c r="E100" s="40">
        <f t="shared" si="0"/>
        <v>460</v>
      </c>
      <c r="F100" s="40">
        <f t="shared" si="1"/>
        <v>0.89</v>
      </c>
      <c r="G100" s="40">
        <f t="shared" si="2"/>
        <v>0.87</v>
      </c>
      <c r="H100" s="43">
        <f t="shared" si="3"/>
        <v>0.88542531651642842</v>
      </c>
      <c r="I100" s="41">
        <f t="shared" si="4"/>
        <v>2.6591016532765077</v>
      </c>
      <c r="J100" s="43">
        <f t="shared" si="5"/>
        <v>1.6373934831513139</v>
      </c>
      <c r="K100" s="43">
        <f t="shared" si="6"/>
        <v>1.4497896430811894</v>
      </c>
      <c r="L100" s="44">
        <f t="shared" si="7"/>
        <v>403.07429813348887</v>
      </c>
      <c r="M100" s="1"/>
      <c r="O100" s="54">
        <f t="shared" si="9"/>
        <v>15</v>
      </c>
      <c r="P100" s="55">
        <f t="shared" si="10"/>
        <v>403.07429813348887</v>
      </c>
    </row>
    <row r="101" spans="1:16" x14ac:dyDescent="0.2">
      <c r="A101" s="49">
        <f t="shared" si="8"/>
        <v>155</v>
      </c>
      <c r="B101" s="50">
        <v>8.4600000000000009</v>
      </c>
      <c r="C101" s="46">
        <f t="shared" si="11"/>
        <v>15.5</v>
      </c>
      <c r="D101" s="42">
        <f>100*C101/$F$61</f>
        <v>471.34845989992266</v>
      </c>
      <c r="E101" s="40">
        <f t="shared" si="0"/>
        <v>475</v>
      </c>
      <c r="F101" s="40">
        <f t="shared" si="1"/>
        <v>0.83</v>
      </c>
      <c r="G101" s="40">
        <f t="shared" si="2"/>
        <v>0.8</v>
      </c>
      <c r="H101" s="43">
        <f t="shared" si="3"/>
        <v>0.821909240600464</v>
      </c>
      <c r="I101" s="41">
        <f t="shared" si="4"/>
        <v>2.6733420923911178</v>
      </c>
      <c r="J101" s="43">
        <f t="shared" si="5"/>
        <v>1.6490686046803571</v>
      </c>
      <c r="K101" s="43">
        <f t="shared" si="6"/>
        <v>1.355384724570899</v>
      </c>
      <c r="L101" s="44">
        <f t="shared" si="7"/>
        <v>376.82759644784744</v>
      </c>
      <c r="M101" s="1"/>
      <c r="O101" s="54">
        <f t="shared" si="9"/>
        <v>15.5</v>
      </c>
      <c r="P101" s="55">
        <f t="shared" si="10"/>
        <v>376.82759644784744</v>
      </c>
    </row>
    <row r="102" spans="1:16" x14ac:dyDescent="0.2">
      <c r="A102" s="49">
        <f t="shared" si="8"/>
        <v>160</v>
      </c>
      <c r="B102" s="50">
        <v>7.95</v>
      </c>
      <c r="C102" s="46">
        <f t="shared" si="11"/>
        <v>16</v>
      </c>
      <c r="D102" s="42">
        <f>100*C102/$F$61</f>
        <v>486.55324892895243</v>
      </c>
      <c r="E102" s="40">
        <f t="shared" si="0"/>
        <v>490</v>
      </c>
      <c r="F102" s="40">
        <f t="shared" si="1"/>
        <v>0.77</v>
      </c>
      <c r="G102" s="40">
        <f t="shared" si="2"/>
        <v>0.75</v>
      </c>
      <c r="H102" s="43">
        <f t="shared" si="3"/>
        <v>0.76378700428419033</v>
      </c>
      <c r="I102" s="41">
        <f t="shared" si="4"/>
        <v>2.6871303768767509</v>
      </c>
      <c r="J102" s="43">
        <f t="shared" si="5"/>
        <v>1.6603730241404024</v>
      </c>
      <c r="K102" s="43">
        <f t="shared" si="6"/>
        <v>1.2681713381024795</v>
      </c>
      <c r="L102" s="44">
        <f t="shared" si="7"/>
        <v>352.5803032585456</v>
      </c>
      <c r="M102" s="1"/>
      <c r="O102" s="54">
        <f t="shared" si="9"/>
        <v>16</v>
      </c>
      <c r="P102" s="55">
        <f t="shared" si="10"/>
        <v>352.5803032585456</v>
      </c>
    </row>
    <row r="103" spans="1:16" x14ac:dyDescent="0.2">
      <c r="A103" s="49">
        <f t="shared" si="8"/>
        <v>165</v>
      </c>
      <c r="B103" s="50">
        <v>7.48</v>
      </c>
      <c r="C103" s="46">
        <f t="shared" si="11"/>
        <v>16.5</v>
      </c>
      <c r="D103" s="42">
        <f>100*C103/$F$61</f>
        <v>501.7580379579822</v>
      </c>
      <c r="E103" s="40">
        <f t="shared" si="0"/>
        <v>505</v>
      </c>
      <c r="F103" s="40">
        <f t="shared" si="1"/>
        <v>0.72</v>
      </c>
      <c r="G103" s="40">
        <f t="shared" si="2"/>
        <v>0.7</v>
      </c>
      <c r="H103" s="43">
        <f t="shared" si="3"/>
        <v>0.71296784816807113</v>
      </c>
      <c r="I103" s="41">
        <f t="shared" si="4"/>
        <v>2.7004943384347326</v>
      </c>
      <c r="J103" s="43">
        <f t="shared" si="5"/>
        <v>1.6713295595423774</v>
      </c>
      <c r="K103" s="43">
        <f t="shared" si="6"/>
        <v>1.1916042396466189</v>
      </c>
      <c r="L103" s="44">
        <f t="shared" ref="L103:L134" si="12">K103*($F$64/$F$61)</f>
        <v>331.29291883177916</v>
      </c>
      <c r="M103" s="1"/>
      <c r="O103" s="54">
        <f t="shared" si="9"/>
        <v>16.5</v>
      </c>
      <c r="P103" s="55">
        <f t="shared" si="10"/>
        <v>331.29291883177916</v>
      </c>
    </row>
    <row r="104" spans="1:16" x14ac:dyDescent="0.2">
      <c r="A104" s="49">
        <f t="shared" si="8"/>
        <v>170</v>
      </c>
      <c r="B104" s="50">
        <v>7.09</v>
      </c>
      <c r="C104" s="46">
        <f t="shared" si="11"/>
        <v>17</v>
      </c>
      <c r="D104" s="42">
        <f>100*C104/$F$61</f>
        <v>516.96282698701202</v>
      </c>
      <c r="E104" s="40">
        <f t="shared" si="0"/>
        <v>520</v>
      </c>
      <c r="F104" s="40">
        <f t="shared" si="1"/>
        <v>0.66</v>
      </c>
      <c r="G104" s="40">
        <f t="shared" si="2"/>
        <v>0.64</v>
      </c>
      <c r="H104" s="43">
        <f t="shared" si="3"/>
        <v>0.65214869205195192</v>
      </c>
      <c r="I104" s="41">
        <f t="shared" si="4"/>
        <v>2.7134593155991005</v>
      </c>
      <c r="J104" s="43">
        <f t="shared" si="5"/>
        <v>1.6819589848569358</v>
      </c>
      <c r="K104" s="43">
        <f t="shared" si="6"/>
        <v>1.0968873520594795</v>
      </c>
      <c r="L104" s="44">
        <f t="shared" si="12"/>
        <v>304.95948268966657</v>
      </c>
      <c r="M104" s="1"/>
      <c r="O104" s="54">
        <f t="shared" si="9"/>
        <v>17</v>
      </c>
      <c r="P104" s="55">
        <f t="shared" si="10"/>
        <v>304.95948268966657</v>
      </c>
    </row>
    <row r="105" spans="1:16" x14ac:dyDescent="0.2">
      <c r="A105" s="49">
        <f t="shared" si="8"/>
        <v>175</v>
      </c>
      <c r="B105" s="50">
        <v>6.69</v>
      </c>
      <c r="C105" s="46">
        <f t="shared" si="11"/>
        <v>17.5</v>
      </c>
      <c r="D105" s="42">
        <f>100*C105/$F$61</f>
        <v>532.16761601604173</v>
      </c>
      <c r="E105" s="40">
        <f t="shared" si="0"/>
        <v>535</v>
      </c>
      <c r="F105" s="40">
        <f t="shared" si="1"/>
        <v>0.6</v>
      </c>
      <c r="G105" s="40">
        <f t="shared" si="2"/>
        <v>0.59</v>
      </c>
      <c r="H105" s="43">
        <f t="shared" si="3"/>
        <v>0.59566476796791645</v>
      </c>
      <c r="I105" s="41">
        <f t="shared" si="4"/>
        <v>2.7260484429071208</v>
      </c>
      <c r="J105" s="43">
        <f t="shared" si="5"/>
        <v>1.6922802670928849</v>
      </c>
      <c r="K105" s="43">
        <f t="shared" si="6"/>
        <v>1.0080317326345669</v>
      </c>
      <c r="L105" s="44">
        <f t="shared" si="12"/>
        <v>280.25561161027622</v>
      </c>
      <c r="M105" s="1"/>
      <c r="O105" s="54">
        <f t="shared" si="9"/>
        <v>17.5</v>
      </c>
      <c r="P105" s="55">
        <f t="shared" si="10"/>
        <v>280.25561161027622</v>
      </c>
    </row>
    <row r="106" spans="1:16" x14ac:dyDescent="0.2">
      <c r="A106" s="49">
        <f t="shared" si="8"/>
        <v>180</v>
      </c>
      <c r="B106" s="50">
        <v>6.28</v>
      </c>
      <c r="C106" s="46">
        <f t="shared" si="11"/>
        <v>18</v>
      </c>
      <c r="D106" s="42">
        <f>100*C106/$F$61</f>
        <v>547.37240504507145</v>
      </c>
      <c r="E106" s="40">
        <f t="shared" si="0"/>
        <v>550</v>
      </c>
      <c r="F106" s="40">
        <f t="shared" si="1"/>
        <v>0.56000000000000005</v>
      </c>
      <c r="G106" s="40">
        <f t="shared" si="2"/>
        <v>0.55000000000000004</v>
      </c>
      <c r="H106" s="43">
        <f t="shared" si="3"/>
        <v>0.55525518990985712</v>
      </c>
      <c r="I106" s="41">
        <f t="shared" si="4"/>
        <v>2.7382828993241324</v>
      </c>
      <c r="J106" s="43">
        <f t="shared" si="5"/>
        <v>1.7023107699699938</v>
      </c>
      <c r="K106" s="43">
        <f t="shared" si="6"/>
        <v>0.94521688986528396</v>
      </c>
      <c r="L106" s="44">
        <f t="shared" si="12"/>
        <v>262.79166518023794</v>
      </c>
      <c r="M106" s="1"/>
      <c r="O106" s="54">
        <f t="shared" si="9"/>
        <v>18</v>
      </c>
      <c r="P106" s="55">
        <f t="shared" si="10"/>
        <v>262.79166518023794</v>
      </c>
    </row>
    <row r="107" spans="1:16" x14ac:dyDescent="0.2">
      <c r="A107" s="49">
        <f t="shared" si="8"/>
        <v>185</v>
      </c>
      <c r="B107" s="50">
        <v>5.92</v>
      </c>
      <c r="C107" s="46">
        <f t="shared" si="11"/>
        <v>18.5</v>
      </c>
      <c r="D107" s="42">
        <f>100*C107/$F$61</f>
        <v>562.57719407410127</v>
      </c>
      <c r="E107" s="40">
        <f t="shared" si="0"/>
        <v>565</v>
      </c>
      <c r="F107" s="40">
        <f t="shared" si="1"/>
        <v>0.52</v>
      </c>
      <c r="G107" s="40">
        <f t="shared" si="2"/>
        <v>0.51</v>
      </c>
      <c r="H107" s="43">
        <f t="shared" si="3"/>
        <v>0.51484561185179745</v>
      </c>
      <c r="I107" s="41">
        <f t="shared" si="4"/>
        <v>2.7501821226238401</v>
      </c>
      <c r="J107" s="43">
        <f t="shared" si="5"/>
        <v>1.712066429680148</v>
      </c>
      <c r="K107" s="43">
        <f t="shared" si="6"/>
        <v>0.88144988851959816</v>
      </c>
      <c r="L107" s="44">
        <f t="shared" si="12"/>
        <v>245.06299713922189</v>
      </c>
      <c r="M107" s="1"/>
      <c r="O107" s="54">
        <f t="shared" si="9"/>
        <v>18.5</v>
      </c>
      <c r="P107" s="55">
        <f t="shared" si="10"/>
        <v>245.06299713922189</v>
      </c>
    </row>
    <row r="108" spans="1:16" x14ac:dyDescent="0.2">
      <c r="A108" s="49">
        <f t="shared" si="8"/>
        <v>190</v>
      </c>
      <c r="B108" s="50">
        <v>5.66</v>
      </c>
      <c r="C108" s="46">
        <f t="shared" si="11"/>
        <v>19</v>
      </c>
      <c r="D108" s="42">
        <f>100*C108/$F$61</f>
        <v>577.78198310313098</v>
      </c>
      <c r="E108" s="40">
        <f t="shared" si="0"/>
        <v>580</v>
      </c>
      <c r="F108" s="40">
        <f t="shared" si="1"/>
        <v>0.48</v>
      </c>
      <c r="G108" s="40">
        <f t="shared" si="2"/>
        <v>0.47</v>
      </c>
      <c r="H108" s="43">
        <f t="shared" si="3"/>
        <v>0.474436033793738</v>
      </c>
      <c r="I108" s="41">
        <f t="shared" si="4"/>
        <v>2.7617639951736552</v>
      </c>
      <c r="J108" s="43">
        <f t="shared" si="5"/>
        <v>1.7215619072047317</v>
      </c>
      <c r="K108" s="43">
        <f t="shared" si="6"/>
        <v>0.81677100318459617</v>
      </c>
      <c r="L108" s="44">
        <f t="shared" si="12"/>
        <v>227.08080473298025</v>
      </c>
      <c r="M108" s="1"/>
      <c r="O108" s="54">
        <f t="shared" si="9"/>
        <v>19</v>
      </c>
      <c r="P108" s="55">
        <f t="shared" si="10"/>
        <v>227.08080473298025</v>
      </c>
    </row>
    <row r="109" spans="1:16" x14ac:dyDescent="0.2">
      <c r="A109" s="49">
        <f t="shared" si="8"/>
        <v>195</v>
      </c>
      <c r="B109" s="50">
        <v>5.39</v>
      </c>
      <c r="C109" s="46">
        <f t="shared" si="11"/>
        <v>19.5</v>
      </c>
      <c r="D109" s="42">
        <f>100*C109/$F$61</f>
        <v>592.98677213216081</v>
      </c>
      <c r="E109" s="40">
        <f t="shared" si="0"/>
        <v>595</v>
      </c>
      <c r="F109" s="40">
        <f t="shared" si="1"/>
        <v>0.45</v>
      </c>
      <c r="G109" s="40">
        <f t="shared" si="2"/>
        <v>0.44</v>
      </c>
      <c r="H109" s="43">
        <f t="shared" si="3"/>
        <v>0.44402645573567839</v>
      </c>
      <c r="I109" s="41">
        <f t="shared" si="4"/>
        <v>2.7730450055833442</v>
      </c>
      <c r="J109" s="43">
        <f t="shared" si="5"/>
        <v>1.7308107208433783</v>
      </c>
      <c r="K109" s="43">
        <f t="shared" si="6"/>
        <v>0.7685257499253999</v>
      </c>
      <c r="L109" s="44">
        <f t="shared" si="12"/>
        <v>213.66753358117776</v>
      </c>
      <c r="M109" s="1"/>
      <c r="O109" s="54">
        <f t="shared" si="9"/>
        <v>19.5</v>
      </c>
      <c r="P109" s="55">
        <f t="shared" si="10"/>
        <v>213.66753358117776</v>
      </c>
    </row>
    <row r="110" spans="1:16" x14ac:dyDescent="0.2">
      <c r="A110" s="49">
        <f t="shared" si="8"/>
        <v>200</v>
      </c>
      <c r="B110" s="50">
        <v>5.07</v>
      </c>
      <c r="C110" s="46">
        <f t="shared" si="11"/>
        <v>20</v>
      </c>
      <c r="D110" s="42">
        <f>100*C110/$F$61</f>
        <v>608.19156116119052</v>
      </c>
      <c r="E110" s="40">
        <f t="shared" si="0"/>
        <v>610</v>
      </c>
      <c r="F110" s="40">
        <f t="shared" si="1"/>
        <v>0.41</v>
      </c>
      <c r="G110" s="40">
        <f t="shared" si="2"/>
        <v>0.4</v>
      </c>
      <c r="H110" s="43">
        <f t="shared" si="3"/>
        <v>0.40361687767761895</v>
      </c>
      <c r="I110" s="41">
        <f t="shared" si="4"/>
        <v>2.7840403898848076</v>
      </c>
      <c r="J110" s="43">
        <f t="shared" si="5"/>
        <v>1.7398253619611803</v>
      </c>
      <c r="K110" s="43">
        <f t="shared" si="6"/>
        <v>0.70222288029910485</v>
      </c>
      <c r="L110" s="44">
        <f t="shared" si="12"/>
        <v>195.23383682634554</v>
      </c>
      <c r="M110" s="1"/>
      <c r="O110" s="54">
        <f t="shared" si="9"/>
        <v>20</v>
      </c>
      <c r="P110" s="55">
        <f t="shared" si="10"/>
        <v>195.23383682634554</v>
      </c>
    </row>
    <row r="111" spans="1:16" x14ac:dyDescent="0.2">
      <c r="A111" s="49">
        <f t="shared" si="8"/>
        <v>205</v>
      </c>
      <c r="B111" s="50">
        <v>4.8499999999999996</v>
      </c>
      <c r="C111" s="46">
        <f t="shared" si="11"/>
        <v>20.5</v>
      </c>
      <c r="D111" s="42">
        <f>100*C111/$F$61</f>
        <v>623.39635019022035</v>
      </c>
      <c r="E111" s="40">
        <f t="shared" si="0"/>
        <v>625</v>
      </c>
      <c r="F111" s="40">
        <f t="shared" si="1"/>
        <v>0.39</v>
      </c>
      <c r="G111" s="40">
        <f t="shared" si="2"/>
        <v>0.38</v>
      </c>
      <c r="H111" s="43">
        <f t="shared" si="3"/>
        <v>0.38320729961955929</v>
      </c>
      <c r="I111" s="41">
        <f t="shared" si="4"/>
        <v>2.7947642552765806</v>
      </c>
      <c r="J111" s="43">
        <f t="shared" si="5"/>
        <v>1.7486173964414653</v>
      </c>
      <c r="K111" s="43">
        <f t="shared" si="6"/>
        <v>0.67008295055811828</v>
      </c>
      <c r="L111" s="44">
        <f t="shared" si="12"/>
        <v>186.29820972745452</v>
      </c>
      <c r="M111" s="1"/>
      <c r="O111" s="54">
        <f t="shared" si="9"/>
        <v>20.5</v>
      </c>
      <c r="P111" s="55">
        <f t="shared" si="10"/>
        <v>186.29820972745452</v>
      </c>
    </row>
    <row r="112" spans="1:16" x14ac:dyDescent="0.2">
      <c r="A112" s="49">
        <f t="shared" si="8"/>
        <v>210</v>
      </c>
      <c r="B112" s="50">
        <v>4.6399999999999997</v>
      </c>
      <c r="C112" s="46">
        <f t="shared" si="11"/>
        <v>21</v>
      </c>
      <c r="D112" s="42">
        <f>100*C112/$F$61</f>
        <v>638.60113921925006</v>
      </c>
      <c r="E112" s="40">
        <f t="shared" si="0"/>
        <v>640</v>
      </c>
      <c r="F112" s="40">
        <f t="shared" si="1"/>
        <v>0.36</v>
      </c>
      <c r="G112" s="40">
        <f t="shared" si="2"/>
        <v>0.35</v>
      </c>
      <c r="H112" s="43">
        <f t="shared" si="3"/>
        <v>0.35279772156149986</v>
      </c>
      <c r="I112" s="41">
        <f t="shared" si="4"/>
        <v>2.8052296889547454</v>
      </c>
      <c r="J112" s="43">
        <f t="shared" si="5"/>
        <v>1.7571975539115643</v>
      </c>
      <c r="K112" s="43">
        <f t="shared" si="6"/>
        <v>0.61993529335344066</v>
      </c>
      <c r="L112" s="44">
        <f t="shared" si="12"/>
        <v>172.3560272685871</v>
      </c>
      <c r="M112" s="1"/>
      <c r="O112" s="54">
        <f t="shared" si="9"/>
        <v>21</v>
      </c>
      <c r="P112" s="55">
        <f t="shared" si="10"/>
        <v>172.3560272685871</v>
      </c>
    </row>
    <row r="113" spans="1:16" x14ac:dyDescent="0.2">
      <c r="A113" s="49">
        <f t="shared" si="8"/>
        <v>215</v>
      </c>
      <c r="B113" s="50">
        <v>4.4400000000000004</v>
      </c>
      <c r="C113" s="46">
        <f t="shared" si="11"/>
        <v>21.5</v>
      </c>
      <c r="D113" s="42">
        <f>100*C113/$F$61</f>
        <v>653.80592824827988</v>
      </c>
      <c r="E113" s="40">
        <f t="shared" si="0"/>
        <v>655</v>
      </c>
      <c r="F113" s="40">
        <f t="shared" si="1"/>
        <v>0.34</v>
      </c>
      <c r="G113" s="40">
        <f t="shared" si="2"/>
        <v>0.33</v>
      </c>
      <c r="H113" s="43">
        <f t="shared" si="3"/>
        <v>0.33238814350344026</v>
      </c>
      <c r="I113" s="41">
        <f t="shared" si="4"/>
        <v>2.8154488541364318</v>
      </c>
      <c r="J113" s="43">
        <f t="shared" si="5"/>
        <v>1.7655758064683376</v>
      </c>
      <c r="K113" s="43">
        <f t="shared" si="6"/>
        <v>0.58685646452660001</v>
      </c>
      <c r="L113" s="44">
        <f t="shared" si="12"/>
        <v>163.15936499686609</v>
      </c>
      <c r="M113" s="1"/>
      <c r="O113" s="54">
        <f t="shared" si="9"/>
        <v>21.5</v>
      </c>
      <c r="P113" s="55">
        <f t="shared" si="10"/>
        <v>163.15936499686609</v>
      </c>
    </row>
    <row r="114" spans="1:16" x14ac:dyDescent="0.2">
      <c r="A114" s="49">
        <f t="shared" si="8"/>
        <v>220</v>
      </c>
      <c r="B114" s="50">
        <v>4.2300000000000004</v>
      </c>
      <c r="C114" s="46">
        <f t="shared" si="11"/>
        <v>22</v>
      </c>
      <c r="D114" s="42">
        <f>100*C114/$F$61</f>
        <v>669.0107172773096</v>
      </c>
      <c r="E114" s="40">
        <f t="shared" si="0"/>
        <v>670</v>
      </c>
      <c r="F114" s="40">
        <f t="shared" si="1"/>
        <v>0.32</v>
      </c>
      <c r="G114" s="40">
        <f t="shared" si="2"/>
        <v>0.31</v>
      </c>
      <c r="H114" s="43">
        <f t="shared" si="3"/>
        <v>0.31197856544538083</v>
      </c>
      <c r="I114" s="41">
        <f t="shared" si="4"/>
        <v>2.8254330750430325</v>
      </c>
      <c r="J114" s="43">
        <f t="shared" si="5"/>
        <v>1.7737614383522438</v>
      </c>
      <c r="K114" s="43">
        <f t="shared" si="6"/>
        <v>0.55337554897946828</v>
      </c>
      <c r="L114" s="44">
        <f t="shared" si="12"/>
        <v>153.85091352638543</v>
      </c>
      <c r="M114" s="1"/>
      <c r="O114" s="54">
        <f t="shared" si="9"/>
        <v>22</v>
      </c>
      <c r="P114" s="55">
        <f t="shared" si="10"/>
        <v>153.85091352638543</v>
      </c>
    </row>
    <row r="115" spans="1:16" x14ac:dyDescent="0.2">
      <c r="A115" s="49">
        <f t="shared" si="8"/>
        <v>225</v>
      </c>
      <c r="B115" s="50">
        <v>4.0199999999999996</v>
      </c>
      <c r="C115" s="46">
        <f t="shared" si="11"/>
        <v>22.5</v>
      </c>
      <c r="D115" s="42">
        <f>100*C115/$F$61</f>
        <v>684.21550630633942</v>
      </c>
      <c r="E115" s="40">
        <f t="shared" si="0"/>
        <v>685</v>
      </c>
      <c r="F115" s="40">
        <f t="shared" si="1"/>
        <v>0.3</v>
      </c>
      <c r="G115" s="40">
        <f t="shared" si="2"/>
        <v>0.3</v>
      </c>
      <c r="H115" s="43">
        <f t="shared" si="3"/>
        <v>0.3</v>
      </c>
      <c r="I115" s="41">
        <f t="shared" si="4"/>
        <v>2.8351929123321891</v>
      </c>
      <c r="J115" s="43">
        <f t="shared" si="5"/>
        <v>1.7817631077907712</v>
      </c>
      <c r="K115" s="43">
        <f t="shared" si="6"/>
        <v>0.53452893233723131</v>
      </c>
      <c r="L115" s="44">
        <f t="shared" si="12"/>
        <v>148.61112800887005</v>
      </c>
      <c r="M115" s="1"/>
      <c r="O115" s="54">
        <f t="shared" si="9"/>
        <v>22.5</v>
      </c>
      <c r="P115" s="55">
        <f t="shared" si="10"/>
        <v>148.61112800887005</v>
      </c>
    </row>
    <row r="116" spans="1:16" x14ac:dyDescent="0.2">
      <c r="A116" s="49">
        <f t="shared" si="8"/>
        <v>230</v>
      </c>
      <c r="B116" s="50">
        <v>3.85</v>
      </c>
      <c r="C116" s="46">
        <f t="shared" si="11"/>
        <v>23</v>
      </c>
      <c r="D116" s="42">
        <f>100*C116/$F$61</f>
        <v>699.42029533536913</v>
      </c>
      <c r="E116" s="40">
        <f t="shared" si="0"/>
        <v>700</v>
      </c>
      <c r="F116" s="40">
        <f t="shared" si="1"/>
        <v>0.28000000000000003</v>
      </c>
      <c r="G116" s="40">
        <f t="shared" si="2"/>
        <v>0.28000000000000003</v>
      </c>
      <c r="H116" s="43">
        <f t="shared" si="3"/>
        <v>0.28000000000000003</v>
      </c>
      <c r="I116" s="41">
        <f t="shared" si="4"/>
        <v>2.8447382302384194</v>
      </c>
      <c r="J116" s="43">
        <f t="shared" si="5"/>
        <v>1.7895889020441422</v>
      </c>
      <c r="K116" s="43">
        <f t="shared" si="6"/>
        <v>0.50108489257235989</v>
      </c>
      <c r="L116" s="44">
        <f t="shared" si="12"/>
        <v>139.31292883955848</v>
      </c>
      <c r="M116" s="1"/>
      <c r="O116" s="54">
        <f t="shared" si="9"/>
        <v>23</v>
      </c>
      <c r="P116" s="55">
        <f t="shared" si="10"/>
        <v>139.31292883955848</v>
      </c>
    </row>
    <row r="117" spans="1:16" x14ac:dyDescent="0.2">
      <c r="A117" s="49">
        <f t="shared" si="8"/>
        <v>235</v>
      </c>
      <c r="B117" s="50">
        <v>3.71</v>
      </c>
      <c r="C117" s="46">
        <f t="shared" si="11"/>
        <v>23.5</v>
      </c>
      <c r="D117" s="42">
        <f>100*C117/$F$61</f>
        <v>714.62508436439884</v>
      </c>
      <c r="E117" s="40">
        <f t="shared" si="0"/>
        <v>715</v>
      </c>
      <c r="F117" s="40">
        <f t="shared" si="1"/>
        <v>0.27</v>
      </c>
      <c r="G117" s="40">
        <f t="shared" si="2"/>
        <v>0.26</v>
      </c>
      <c r="H117" s="43">
        <f t="shared" si="3"/>
        <v>0.26074983127120233</v>
      </c>
      <c r="I117" s="41">
        <f t="shared" si="4"/>
        <v>2.8540782564925626</v>
      </c>
      <c r="J117" s="43">
        <f t="shared" si="5"/>
        <v>1.7972463865306776</v>
      </c>
      <c r="K117" s="43">
        <f t="shared" si="6"/>
        <v>0.46863169204065225</v>
      </c>
      <c r="L117" s="44">
        <f t="shared" si="12"/>
        <v>130.29020537831019</v>
      </c>
      <c r="M117" s="1"/>
      <c r="O117" s="54">
        <f t="shared" si="9"/>
        <v>23.5</v>
      </c>
      <c r="P117" s="55">
        <f t="shared" si="10"/>
        <v>130.29020537831019</v>
      </c>
    </row>
    <row r="118" spans="1:16" x14ac:dyDescent="0.2">
      <c r="A118" s="49">
        <f t="shared" si="8"/>
        <v>240</v>
      </c>
      <c r="B118" s="50">
        <v>3.54</v>
      </c>
      <c r="C118" s="46">
        <f t="shared" si="11"/>
        <v>24</v>
      </c>
      <c r="D118" s="42">
        <f>100*C118/$F$61</f>
        <v>729.82987339342867</v>
      </c>
      <c r="E118" s="40">
        <f t="shared" si="0"/>
        <v>730</v>
      </c>
      <c r="F118" s="40">
        <f t="shared" si="1"/>
        <v>0.25</v>
      </c>
      <c r="G118" s="40">
        <f t="shared" si="2"/>
        <v>0.25</v>
      </c>
      <c r="H118" s="43">
        <f t="shared" si="3"/>
        <v>0.25</v>
      </c>
      <c r="I118" s="41">
        <f t="shared" si="4"/>
        <v>2.8632216359324323</v>
      </c>
      <c r="J118" s="43">
        <f t="shared" si="5"/>
        <v>1.8047426487798597</v>
      </c>
      <c r="K118" s="43">
        <f t="shared" si="6"/>
        <v>0.45118566219496492</v>
      </c>
      <c r="L118" s="44">
        <f t="shared" si="12"/>
        <v>125.4398146551972</v>
      </c>
      <c r="M118" s="1"/>
      <c r="O118" s="54">
        <f t="shared" si="9"/>
        <v>24</v>
      </c>
      <c r="P118" s="55">
        <f t="shared" si="10"/>
        <v>125.4398146551972</v>
      </c>
    </row>
    <row r="119" spans="1:16" x14ac:dyDescent="0.2">
      <c r="A119" s="49">
        <f t="shared" si="8"/>
        <v>245</v>
      </c>
      <c r="B119" s="50">
        <v>3.4</v>
      </c>
      <c r="C119" s="46">
        <f t="shared" si="11"/>
        <v>24.5</v>
      </c>
      <c r="D119" s="42">
        <f>100*C119/$F$61</f>
        <v>745.03466242245838</v>
      </c>
      <c r="E119" s="40">
        <f t="shared" si="0"/>
        <v>750</v>
      </c>
      <c r="F119" s="40">
        <f t="shared" si="1"/>
        <v>0.23</v>
      </c>
      <c r="G119" s="40">
        <f t="shared" si="2"/>
        <v>0.23</v>
      </c>
      <c r="H119" s="43">
        <f t="shared" si="3"/>
        <v>0.23</v>
      </c>
      <c r="I119" s="41">
        <f t="shared" si="4"/>
        <v>2.872176478585359</v>
      </c>
      <c r="J119" s="43">
        <f t="shared" si="5"/>
        <v>1.8120843378531353</v>
      </c>
      <c r="K119" s="43">
        <f t="shared" si="6"/>
        <v>0.41677939770622113</v>
      </c>
      <c r="L119" s="44">
        <f t="shared" si="12"/>
        <v>115.87409525833229</v>
      </c>
      <c r="M119" s="1"/>
      <c r="O119" s="54">
        <f t="shared" si="9"/>
        <v>24.5</v>
      </c>
      <c r="P119" s="55">
        <f t="shared" si="10"/>
        <v>115.87409525833229</v>
      </c>
    </row>
    <row r="120" spans="1:16" x14ac:dyDescent="0.2">
      <c r="A120" s="49">
        <f t="shared" si="8"/>
        <v>250</v>
      </c>
      <c r="B120" s="50">
        <v>3.28</v>
      </c>
      <c r="C120" s="46">
        <f t="shared" si="11"/>
        <v>25</v>
      </c>
      <c r="D120" s="42">
        <f>100*C120/$F$61</f>
        <v>760.23945145148821</v>
      </c>
      <c r="E120" s="40">
        <f t="shared" si="0"/>
        <v>765</v>
      </c>
      <c r="F120" s="40">
        <f t="shared" si="1"/>
        <v>0.22</v>
      </c>
      <c r="G120" s="40">
        <f t="shared" si="2"/>
        <v>0.21</v>
      </c>
      <c r="H120" s="43">
        <f t="shared" si="3"/>
        <v>0.21952109709702358</v>
      </c>
      <c r="I120" s="41">
        <f t="shared" si="4"/>
        <v>2.8809504028928639</v>
      </c>
      <c r="J120" s="43">
        <f t="shared" si="5"/>
        <v>1.8192776997819573</v>
      </c>
      <c r="K120" s="43">
        <f t="shared" si="6"/>
        <v>0.39936983658028474</v>
      </c>
      <c r="L120" s="44">
        <f t="shared" si="12"/>
        <v>111.03384366380776</v>
      </c>
      <c r="M120" s="1"/>
      <c r="O120" s="54">
        <f t="shared" si="9"/>
        <v>25</v>
      </c>
      <c r="P120" s="55">
        <f t="shared" si="10"/>
        <v>111.03384366380776</v>
      </c>
    </row>
    <row r="121" spans="1:16" x14ac:dyDescent="0.2">
      <c r="A121" s="49">
        <f t="shared" si="8"/>
        <v>255</v>
      </c>
      <c r="B121" s="50">
        <v>3.15</v>
      </c>
      <c r="C121" s="46">
        <f t="shared" si="11"/>
        <v>25.5</v>
      </c>
      <c r="D121" s="42">
        <f>100*C121/$F$61</f>
        <v>775.44424048051792</v>
      </c>
      <c r="E121" s="40">
        <f t="shared" si="0"/>
        <v>780</v>
      </c>
      <c r="F121" s="40">
        <f t="shared" si="1"/>
        <v>0.21</v>
      </c>
      <c r="G121" s="40">
        <f t="shared" si="2"/>
        <v>0.2</v>
      </c>
      <c r="H121" s="43">
        <f t="shared" si="3"/>
        <v>0.20911151903896416</v>
      </c>
      <c r="I121" s="41">
        <f t="shared" si="4"/>
        <v>2.8895505746547814</v>
      </c>
      <c r="J121" s="43">
        <f t="shared" si="5"/>
        <v>1.8263286094963931</v>
      </c>
      <c r="K121" s="43">
        <f t="shared" si="6"/>
        <v>0.38190634979610993</v>
      </c>
      <c r="L121" s="44">
        <f t="shared" si="12"/>
        <v>106.17859951712259</v>
      </c>
      <c r="M121" s="1"/>
      <c r="O121" s="54">
        <f t="shared" si="9"/>
        <v>25.5</v>
      </c>
      <c r="P121" s="55">
        <f t="shared" si="10"/>
        <v>106.17859951712259</v>
      </c>
    </row>
    <row r="122" spans="1:16" x14ac:dyDescent="0.2">
      <c r="A122" s="49">
        <f t="shared" si="8"/>
        <v>260</v>
      </c>
      <c r="B122" s="50">
        <v>3.03</v>
      </c>
      <c r="C122" s="46">
        <f t="shared" si="11"/>
        <v>26</v>
      </c>
      <c r="D122" s="42">
        <f>100*C122/$F$61</f>
        <v>790.64902950954774</v>
      </c>
      <c r="E122" s="40">
        <f t="shared" si="0"/>
        <v>795</v>
      </c>
      <c r="F122" s="40">
        <f t="shared" si="1"/>
        <v>0.19</v>
      </c>
      <c r="G122" s="40">
        <f t="shared" si="2"/>
        <v>0.19</v>
      </c>
      <c r="H122" s="43">
        <f t="shared" si="3"/>
        <v>0.19</v>
      </c>
      <c r="I122" s="41">
        <f t="shared" si="4"/>
        <v>2.8979837421916446</v>
      </c>
      <c r="J122" s="43">
        <f t="shared" si="5"/>
        <v>1.8332425996532447</v>
      </c>
      <c r="K122" s="43">
        <f t="shared" si="6"/>
        <v>0.3483160939341165</v>
      </c>
      <c r="L122" s="44">
        <f t="shared" si="12"/>
        <v>96.839748967105862</v>
      </c>
      <c r="M122" s="1"/>
      <c r="O122" s="54">
        <f t="shared" si="9"/>
        <v>26</v>
      </c>
      <c r="P122" s="55">
        <f t="shared" si="10"/>
        <v>96.839748967105862</v>
      </c>
    </row>
    <row r="123" spans="1:16" x14ac:dyDescent="0.2">
      <c r="A123" s="49">
        <f t="shared" si="8"/>
        <v>265</v>
      </c>
      <c r="B123" s="50">
        <v>2.93</v>
      </c>
      <c r="C123" s="46">
        <f t="shared" si="11"/>
        <v>26.5</v>
      </c>
      <c r="D123" s="42">
        <f>100*C123/$F$61</f>
        <v>805.85381853857746</v>
      </c>
      <c r="E123" s="40">
        <f t="shared" si="0"/>
        <v>810</v>
      </c>
      <c r="F123" s="40">
        <f t="shared" si="1"/>
        <v>0.18</v>
      </c>
      <c r="G123" s="40">
        <f t="shared" si="2"/>
        <v>0.18</v>
      </c>
      <c r="H123" s="43">
        <f t="shared" si="3"/>
        <v>0.18</v>
      </c>
      <c r="I123" s="41">
        <f t="shared" si="4"/>
        <v>2.9062562681576343</v>
      </c>
      <c r="J123" s="43">
        <f t="shared" si="5"/>
        <v>1.840024886718115</v>
      </c>
      <c r="K123" s="43">
        <f t="shared" si="6"/>
        <v>0.33120447960926069</v>
      </c>
      <c r="L123" s="44">
        <f t="shared" si="12"/>
        <v>92.082333319368374</v>
      </c>
      <c r="M123" s="1"/>
      <c r="O123" s="54">
        <f t="shared" si="9"/>
        <v>26.5</v>
      </c>
      <c r="P123" s="55">
        <f t="shared" si="10"/>
        <v>92.082333319368374</v>
      </c>
    </row>
    <row r="124" spans="1:16" x14ac:dyDescent="0.2">
      <c r="A124" s="49">
        <f t="shared" si="8"/>
        <v>270</v>
      </c>
      <c r="B124" s="50">
        <v>2.81</v>
      </c>
      <c r="C124" s="46">
        <f t="shared" si="11"/>
        <v>27</v>
      </c>
      <c r="D124" s="42">
        <f>100*C124/$F$61</f>
        <v>821.05860756760728</v>
      </c>
      <c r="E124" s="40">
        <f t="shared" si="0"/>
        <v>825</v>
      </c>
      <c r="F124" s="40">
        <f t="shared" si="1"/>
        <v>0.17</v>
      </c>
      <c r="G124" s="40">
        <f t="shared" si="2"/>
        <v>0.17</v>
      </c>
      <c r="H124" s="43">
        <f t="shared" si="3"/>
        <v>0.17</v>
      </c>
      <c r="I124" s="41">
        <f t="shared" si="4"/>
        <v>2.9143741583798137</v>
      </c>
      <c r="J124" s="43">
        <f t="shared" si="5"/>
        <v>1.846680394609451</v>
      </c>
      <c r="K124" s="43">
        <f t="shared" si="6"/>
        <v>0.31393566708360671</v>
      </c>
      <c r="L124" s="44">
        <f t="shared" si="12"/>
        <v>87.281213017816469</v>
      </c>
      <c r="M124" s="1"/>
      <c r="O124" s="54">
        <f t="shared" si="9"/>
        <v>27</v>
      </c>
      <c r="P124" s="55">
        <f t="shared" si="10"/>
        <v>87.281213017816469</v>
      </c>
    </row>
    <row r="125" spans="1:16" x14ac:dyDescent="0.2">
      <c r="A125" s="49">
        <f t="shared" si="8"/>
        <v>275</v>
      </c>
      <c r="B125" s="50">
        <v>2.72</v>
      </c>
      <c r="C125" s="46">
        <f t="shared" si="11"/>
        <v>27.5</v>
      </c>
      <c r="D125" s="42">
        <f>100*C125/$F$61</f>
        <v>836.26339659663699</v>
      </c>
      <c r="E125" s="40">
        <f t="shared" si="0"/>
        <v>840</v>
      </c>
      <c r="F125" s="40">
        <f t="shared" si="1"/>
        <v>0.16</v>
      </c>
      <c r="G125" s="40">
        <f t="shared" si="2"/>
        <v>0.16</v>
      </c>
      <c r="H125" s="43">
        <f t="shared" si="3"/>
        <v>0.16</v>
      </c>
      <c r="I125" s="41">
        <f t="shared" si="4"/>
        <v>2.9223430880510892</v>
      </c>
      <c r="J125" s="43">
        <f t="shared" si="5"/>
        <v>1.8532137761730212</v>
      </c>
      <c r="K125" s="43">
        <f t="shared" si="6"/>
        <v>0.29651420418768337</v>
      </c>
      <c r="L125" s="44">
        <f t="shared" si="12"/>
        <v>82.437652462156137</v>
      </c>
      <c r="M125" s="1"/>
      <c r="O125" s="54">
        <f t="shared" si="9"/>
        <v>27.5</v>
      </c>
      <c r="P125" s="55">
        <f t="shared" si="10"/>
        <v>82.437652462156137</v>
      </c>
    </row>
    <row r="126" spans="1:16" x14ac:dyDescent="0.2">
      <c r="A126" s="49">
        <f t="shared" si="8"/>
        <v>280</v>
      </c>
      <c r="B126" s="50">
        <v>2.62</v>
      </c>
      <c r="C126" s="46">
        <f t="shared" si="11"/>
        <v>28</v>
      </c>
      <c r="D126" s="42">
        <f>100*C126/$F$61</f>
        <v>851.46818562566682</v>
      </c>
      <c r="E126" s="40">
        <f t="shared" si="0"/>
        <v>855</v>
      </c>
      <c r="F126" s="40">
        <f t="shared" si="1"/>
        <v>0.15</v>
      </c>
      <c r="G126" s="40">
        <f t="shared" si="2"/>
        <v>0.15</v>
      </c>
      <c r="H126" s="43">
        <f t="shared" si="3"/>
        <v>0.15</v>
      </c>
      <c r="I126" s="41">
        <f t="shared" si="4"/>
        <v>2.9301684255630458</v>
      </c>
      <c r="J126" s="43">
        <f t="shared" si="5"/>
        <v>1.8596294327214311</v>
      </c>
      <c r="K126" s="43">
        <f t="shared" si="6"/>
        <v>0.27894441490821464</v>
      </c>
      <c r="L126" s="44">
        <f t="shared" si="12"/>
        <v>77.552853818454864</v>
      </c>
      <c r="M126" s="1"/>
      <c r="O126" s="54">
        <f t="shared" si="9"/>
        <v>28</v>
      </c>
      <c r="P126" s="55">
        <f t="shared" si="10"/>
        <v>77.552853818454864</v>
      </c>
    </row>
    <row r="127" spans="1:16" x14ac:dyDescent="0.2">
      <c r="A127" s="49">
        <f t="shared" si="8"/>
        <v>285</v>
      </c>
      <c r="B127" s="50">
        <v>2.5099999999999998</v>
      </c>
      <c r="C127" s="46">
        <f t="shared" si="11"/>
        <v>28.5</v>
      </c>
      <c r="D127" s="42">
        <f>100*C127/$F$61</f>
        <v>866.67297465469653</v>
      </c>
      <c r="E127" s="40">
        <f t="shared" si="0"/>
        <v>870</v>
      </c>
      <c r="F127" s="40">
        <f t="shared" si="1"/>
        <v>0.14000000000000001</v>
      </c>
      <c r="G127" s="40">
        <f t="shared" si="2"/>
        <v>0.14000000000000001</v>
      </c>
      <c r="H127" s="43">
        <f t="shared" si="3"/>
        <v>0.14000000000000001</v>
      </c>
      <c r="I127" s="41">
        <f t="shared" si="4"/>
        <v>2.9378552542293366</v>
      </c>
      <c r="J127" s="43">
        <f t="shared" si="5"/>
        <v>1.8659315318441894</v>
      </c>
      <c r="K127" s="43">
        <f t="shared" si="6"/>
        <v>0.26123041445818651</v>
      </c>
      <c r="L127" s="44">
        <f t="shared" si="12"/>
        <v>72.627961208960926</v>
      </c>
      <c r="M127" s="1"/>
      <c r="O127" s="54">
        <f t="shared" si="9"/>
        <v>28.5</v>
      </c>
      <c r="P127" s="55">
        <f t="shared" si="10"/>
        <v>72.627961208960926</v>
      </c>
    </row>
    <row r="128" spans="1:16" x14ac:dyDescent="0.2">
      <c r="A128" s="49">
        <f t="shared" si="8"/>
        <v>290</v>
      </c>
      <c r="B128" s="50">
        <v>2.42</v>
      </c>
      <c r="C128" s="46">
        <f t="shared" si="11"/>
        <v>29</v>
      </c>
      <c r="D128" s="42">
        <f>100*C128/$F$61</f>
        <v>881.87776368372624</v>
      </c>
      <c r="E128" s="40">
        <f t="shared" si="0"/>
        <v>885</v>
      </c>
      <c r="F128" s="40">
        <f t="shared" si="1"/>
        <v>0.13</v>
      </c>
      <c r="G128" s="40">
        <f t="shared" si="2"/>
        <v>0.13</v>
      </c>
      <c r="H128" s="43">
        <f t="shared" si="3"/>
        <v>0.13</v>
      </c>
      <c r="I128" s="41">
        <f t="shared" si="4"/>
        <v>2.9454083921197824</v>
      </c>
      <c r="J128" s="43">
        <f t="shared" si="5"/>
        <v>1.8721240236688343</v>
      </c>
      <c r="K128" s="43">
        <f t="shared" si="6"/>
        <v>0.24337612307694848</v>
      </c>
      <c r="L128" s="44">
        <f t="shared" si="12"/>
        <v>67.664064548843655</v>
      </c>
      <c r="M128" s="1"/>
      <c r="O128" s="54">
        <f t="shared" si="9"/>
        <v>29</v>
      </c>
      <c r="P128" s="55">
        <f t="shared" si="10"/>
        <v>67.664064548843655</v>
      </c>
    </row>
    <row r="129" spans="1:16" x14ac:dyDescent="0.2">
      <c r="A129" s="49">
        <f t="shared" si="8"/>
        <v>295</v>
      </c>
      <c r="B129" s="50">
        <v>2.34</v>
      </c>
      <c r="C129" s="46">
        <f t="shared" si="11"/>
        <v>29.5</v>
      </c>
      <c r="D129" s="42">
        <f>100*C129/$F$61</f>
        <v>897.08255271275607</v>
      </c>
      <c r="E129" s="40">
        <f t="shared" si="0"/>
        <v>900</v>
      </c>
      <c r="F129" s="40">
        <f t="shared" si="1"/>
        <v>0.12</v>
      </c>
      <c r="G129" s="40">
        <f t="shared" si="2"/>
        <v>0.12</v>
      </c>
      <c r="H129" s="43">
        <f t="shared" si="3"/>
        <v>0.12</v>
      </c>
      <c r="I129" s="41">
        <f t="shared" si="4"/>
        <v>2.9528324101989893</v>
      </c>
      <c r="J129" s="43">
        <f t="shared" si="5"/>
        <v>1.8782106557320009</v>
      </c>
      <c r="K129" s="43">
        <f t="shared" si="6"/>
        <v>0.22538527868784008</v>
      </c>
      <c r="L129" s="44">
        <f t="shared" si="12"/>
        <v>62.662203065299749</v>
      </c>
      <c r="M129" s="1"/>
      <c r="O129" s="54">
        <f t="shared" si="9"/>
        <v>29.5</v>
      </c>
      <c r="P129" s="55">
        <f t="shared" si="10"/>
        <v>62.662203065299749</v>
      </c>
    </row>
    <row r="130" spans="1:16" x14ac:dyDescent="0.2">
      <c r="A130" s="49">
        <f t="shared" si="8"/>
        <v>300</v>
      </c>
      <c r="B130" s="50">
        <v>2.2400000000000002</v>
      </c>
      <c r="C130" s="46">
        <f t="shared" si="11"/>
        <v>30</v>
      </c>
      <c r="D130" s="42">
        <f>100*C130/$F$61</f>
        <v>912.28734174178578</v>
      </c>
      <c r="E130" s="40">
        <f t="shared" si="0"/>
        <v>915</v>
      </c>
      <c r="F130" s="40">
        <f t="shared" si="1"/>
        <v>0.12</v>
      </c>
      <c r="G130" s="40">
        <f t="shared" si="2"/>
        <v>0.11</v>
      </c>
      <c r="H130" s="43">
        <f t="shared" si="3"/>
        <v>0.11542531651642844</v>
      </c>
      <c r="I130" s="41">
        <f t="shared" si="4"/>
        <v>2.960131648940489</v>
      </c>
      <c r="J130" s="43">
        <f t="shared" si="5"/>
        <v>1.8841949866006376</v>
      </c>
      <c r="K130" s="43">
        <f t="shared" si="6"/>
        <v>0.21748380270704623</v>
      </c>
      <c r="L130" s="44">
        <f t="shared" si="12"/>
        <v>60.465414103275997</v>
      </c>
      <c r="M130" s="1"/>
      <c r="O130" s="54">
        <f t="shared" si="9"/>
        <v>30</v>
      </c>
      <c r="P130" s="55">
        <f t="shared" si="10"/>
        <v>60.465414103275997</v>
      </c>
    </row>
    <row r="131" spans="1:16" x14ac:dyDescent="0.2">
      <c r="A131" s="49">
        <f t="shared" si="8"/>
        <v>305</v>
      </c>
      <c r="B131" s="50">
        <v>2.17</v>
      </c>
      <c r="C131" s="46">
        <f t="shared" si="11"/>
        <v>30.5</v>
      </c>
      <c r="D131" s="42">
        <f>100*C131/$F$61</f>
        <v>927.49213077081561</v>
      </c>
      <c r="E131" s="40">
        <f t="shared" si="0"/>
        <v>930</v>
      </c>
      <c r="F131" s="40">
        <f t="shared" si="1"/>
        <v>0.11</v>
      </c>
      <c r="G131" s="40">
        <f t="shared" si="2"/>
        <v>0.11</v>
      </c>
      <c r="H131" s="43">
        <f t="shared" si="3"/>
        <v>0.11</v>
      </c>
      <c r="I131" s="41">
        <f t="shared" si="4"/>
        <v>2.9673102335676123</v>
      </c>
      <c r="J131" s="43">
        <f t="shared" si="5"/>
        <v>1.8900803983673438</v>
      </c>
      <c r="K131" s="43">
        <f t="shared" si="6"/>
        <v>0.20790884382040781</v>
      </c>
      <c r="L131" s="44">
        <f t="shared" si="12"/>
        <v>57.803359058734159</v>
      </c>
      <c r="M131" s="1"/>
      <c r="O131" s="54">
        <f t="shared" si="9"/>
        <v>30.5</v>
      </c>
      <c r="P131" s="55">
        <f t="shared" si="10"/>
        <v>57.803359058734159</v>
      </c>
    </row>
    <row r="132" spans="1:16" x14ac:dyDescent="0.2">
      <c r="A132" s="49">
        <f t="shared" si="8"/>
        <v>310</v>
      </c>
      <c r="B132" s="50">
        <v>2.11</v>
      </c>
      <c r="C132" s="46">
        <f t="shared" si="11"/>
        <v>31</v>
      </c>
      <c r="D132" s="42">
        <f>100*C132/$F$61</f>
        <v>942.69691979984532</v>
      </c>
      <c r="E132" s="40">
        <f t="shared" si="0"/>
        <v>945</v>
      </c>
      <c r="F132" s="40">
        <f t="shared" si="1"/>
        <v>0.1</v>
      </c>
      <c r="G132" s="40">
        <f t="shared" si="2"/>
        <v>0.1</v>
      </c>
      <c r="H132" s="43">
        <f t="shared" si="3"/>
        <v>0.1</v>
      </c>
      <c r="I132" s="41">
        <f t="shared" si="4"/>
        <v>2.974372088055099</v>
      </c>
      <c r="J132" s="43">
        <f t="shared" si="5"/>
        <v>1.8958701081296807</v>
      </c>
      <c r="K132" s="43">
        <f t="shared" si="6"/>
        <v>0.18958701081296808</v>
      </c>
      <c r="L132" s="44">
        <f t="shared" si="12"/>
        <v>52.709475256186408</v>
      </c>
      <c r="M132" s="1"/>
      <c r="O132" s="54">
        <f t="shared" si="9"/>
        <v>31</v>
      </c>
      <c r="P132" s="55">
        <f t="shared" si="10"/>
        <v>52.709475256186408</v>
      </c>
    </row>
    <row r="133" spans="1:16" x14ac:dyDescent="0.2">
      <c r="A133" s="49">
        <f t="shared" si="8"/>
        <v>315</v>
      </c>
      <c r="B133" s="50">
        <v>2.0099999999999998</v>
      </c>
      <c r="C133" s="46">
        <f t="shared" si="11"/>
        <v>31.5</v>
      </c>
      <c r="D133" s="42">
        <f>100*C133/$F$61</f>
        <v>957.90170882887514</v>
      </c>
      <c r="E133" s="40">
        <f t="shared" si="0"/>
        <v>960</v>
      </c>
      <c r="F133" s="40">
        <f t="shared" si="1"/>
        <v>0.1</v>
      </c>
      <c r="G133" s="40">
        <f t="shared" si="2"/>
        <v>0.1</v>
      </c>
      <c r="H133" s="43">
        <f t="shared" si="3"/>
        <v>0.1</v>
      </c>
      <c r="I133" s="41">
        <f t="shared" si="4"/>
        <v>2.9813209480104268</v>
      </c>
      <c r="J133" s="43">
        <f t="shared" si="5"/>
        <v>1.901567178551022</v>
      </c>
      <c r="K133" s="43">
        <f t="shared" si="6"/>
        <v>0.19015671785510221</v>
      </c>
      <c r="L133" s="44">
        <f t="shared" si="12"/>
        <v>52.867866694037964</v>
      </c>
      <c r="M133" s="1"/>
      <c r="O133" s="54">
        <f t="shared" si="9"/>
        <v>31.5</v>
      </c>
      <c r="P133" s="55">
        <f t="shared" si="10"/>
        <v>52.867866694037964</v>
      </c>
    </row>
    <row r="134" spans="1:16" x14ac:dyDescent="0.2">
      <c r="A134" s="49">
        <f t="shared" si="8"/>
        <v>320</v>
      </c>
      <c r="B134" s="50">
        <v>1.96</v>
      </c>
      <c r="C134" s="46">
        <f t="shared" si="11"/>
        <v>32</v>
      </c>
      <c r="D134" s="42">
        <f>100*C134/$F$61</f>
        <v>973.10649785790486</v>
      </c>
      <c r="E134" s="40">
        <f t="shared" si="0"/>
        <v>975</v>
      </c>
      <c r="F134" s="40">
        <f t="shared" si="1"/>
        <v>0.09</v>
      </c>
      <c r="G134" s="40">
        <f t="shared" si="2"/>
        <v>0.09</v>
      </c>
      <c r="H134" s="43">
        <f t="shared" si="3"/>
        <v>0.09</v>
      </c>
      <c r="I134" s="41">
        <f t="shared" si="4"/>
        <v>2.9881603725407322</v>
      </c>
      <c r="J134" s="43">
        <f t="shared" si="5"/>
        <v>1.9071745275897261</v>
      </c>
      <c r="K134" s="43">
        <f t="shared" si="6"/>
        <v>0.17164570748307534</v>
      </c>
      <c r="L134" s="44">
        <f t="shared" si="12"/>
        <v>47.72138730714623</v>
      </c>
      <c r="M134" s="1"/>
      <c r="O134" s="54">
        <f t="shared" si="9"/>
        <v>32</v>
      </c>
      <c r="P134" s="55">
        <f t="shared" si="10"/>
        <v>47.72138730714623</v>
      </c>
    </row>
    <row r="135" spans="1:16" x14ac:dyDescent="0.2">
      <c r="A135" s="49">
        <f t="shared" si="8"/>
        <v>325</v>
      </c>
      <c r="B135" s="50">
        <v>1.9</v>
      </c>
      <c r="C135" s="46">
        <f t="shared" si="11"/>
        <v>32.5</v>
      </c>
      <c r="D135" s="42">
        <f t="shared" ref="D135:D198" si="13">100*C135/$F$61</f>
        <v>988.31128688693468</v>
      </c>
      <c r="E135" s="40">
        <f t="shared" ref="E135:E198" si="14">TRUNC((D135+5)/5)*5</f>
        <v>990</v>
      </c>
      <c r="F135" s="40">
        <f t="shared" ref="F135:F198" si="15">VLOOKUP(E135-5,$A$71:$B$270,2)</f>
        <v>0.09</v>
      </c>
      <c r="G135" s="40">
        <f t="shared" ref="G135:G198" si="16">VLOOKUP(E135,$A$71:$B$270,2)</f>
        <v>0.09</v>
      </c>
      <c r="H135" s="43">
        <f t="shared" ref="H135:H198" si="17">IF(G135&gt;=F135,F135+(((D135-(E135-5))/5)*(G135-F135)),F135-(((D135-(E135-5))/5)*(F135-G135)))</f>
        <v>0.09</v>
      </c>
      <c r="I135" s="41">
        <f t="shared" ref="I135:I198" si="18">LOG(D135)</f>
        <v>2.9948937551997008</v>
      </c>
      <c r="J135" s="43">
        <f t="shared" ref="J135:J198" si="19">IF(D135&gt;0,IF(D135&lt;=135,-0.42+(0.22*I135)+((1.42-(0.22*I135))*($F$36/13.6)),IF(D135&lt;=440,-14.48+(6.83*I135)+((15.48-(6.83*I135))*($F$36/13.6)),IF(D135&lt;=1000,-5.36+(3.38*I135)+((6.36-(3.38*I135))*($F$36/13.6)),0))),0)</f>
        <v>1.9126949374740221</v>
      </c>
      <c r="K135" s="43">
        <f t="shared" ref="K135:K198" si="20">H135*J135</f>
        <v>0.17214254437266199</v>
      </c>
      <c r="L135" s="44">
        <f t="shared" ref="L135:L166" si="21">K135*($F$64/$F$61)</f>
        <v>47.859519195115404</v>
      </c>
      <c r="M135" s="1"/>
      <c r="O135" s="54">
        <f t="shared" si="9"/>
        <v>32.5</v>
      </c>
      <c r="P135" s="55">
        <f t="shared" si="10"/>
        <v>47.859519195115404</v>
      </c>
    </row>
    <row r="136" spans="1:16" x14ac:dyDescent="0.2">
      <c r="A136" s="49">
        <f t="shared" ref="A136:A199" si="22">A135+5</f>
        <v>330</v>
      </c>
      <c r="B136" s="50">
        <v>1.83</v>
      </c>
      <c r="C136" s="46">
        <f t="shared" ref="C136:C199" si="23">C135+$F$58</f>
        <v>33</v>
      </c>
      <c r="D136" s="42">
        <f t="shared" si="13"/>
        <v>1003.5160759159644</v>
      </c>
      <c r="E136" s="40">
        <f t="shared" si="14"/>
        <v>1005</v>
      </c>
      <c r="F136" s="40">
        <f t="shared" si="15"/>
        <v>0.08</v>
      </c>
      <c r="G136" s="40">
        <f t="shared" si="16"/>
        <v>0.08</v>
      </c>
      <c r="H136" s="43">
        <f t="shared" si="17"/>
        <v>0.08</v>
      </c>
      <c r="I136" s="41">
        <f t="shared" si="18"/>
        <v>3.0015243340987139</v>
      </c>
      <c r="J136" s="43">
        <f t="shared" si="19"/>
        <v>0</v>
      </c>
      <c r="K136" s="43">
        <f t="shared" si="20"/>
        <v>0</v>
      </c>
      <c r="L136" s="44">
        <f t="shared" si="21"/>
        <v>0</v>
      </c>
      <c r="M136" s="1"/>
      <c r="O136" s="54">
        <f t="shared" ref="O136:O158" si="24">+C136</f>
        <v>33</v>
      </c>
      <c r="P136" s="55">
        <f t="shared" ref="P136:P158" si="25">+L136</f>
        <v>0</v>
      </c>
    </row>
    <row r="137" spans="1:16" x14ac:dyDescent="0.2">
      <c r="A137" s="49">
        <f t="shared" si="22"/>
        <v>335</v>
      </c>
      <c r="B137" s="50">
        <v>1.77</v>
      </c>
      <c r="C137" s="46">
        <f t="shared" si="23"/>
        <v>33.5</v>
      </c>
      <c r="D137" s="42">
        <f t="shared" si="13"/>
        <v>1018.7208649449942</v>
      </c>
      <c r="E137" s="40">
        <f t="shared" si="14"/>
        <v>1020</v>
      </c>
      <c r="F137" s="40">
        <f t="shared" si="15"/>
        <v>0.08</v>
      </c>
      <c r="G137" s="40">
        <f t="shared" si="16"/>
        <v>0.08</v>
      </c>
      <c r="H137" s="43">
        <f t="shared" si="17"/>
        <v>0.08</v>
      </c>
      <c r="I137" s="41">
        <f t="shared" si="18"/>
        <v>3.0080552012576716</v>
      </c>
      <c r="J137" s="43">
        <f t="shared" si="19"/>
        <v>0</v>
      </c>
      <c r="K137" s="43">
        <f t="shared" si="20"/>
        <v>0</v>
      </c>
      <c r="L137" s="44">
        <f t="shared" si="21"/>
        <v>0</v>
      </c>
      <c r="M137" s="1"/>
      <c r="O137" s="54">
        <f t="shared" si="24"/>
        <v>33.5</v>
      </c>
      <c r="P137" s="55">
        <f t="shared" si="25"/>
        <v>0</v>
      </c>
    </row>
    <row r="138" spans="1:16" x14ac:dyDescent="0.2">
      <c r="A138" s="49">
        <f t="shared" si="22"/>
        <v>340</v>
      </c>
      <c r="B138" s="50">
        <v>1.73</v>
      </c>
      <c r="C138" s="46">
        <f t="shared" si="23"/>
        <v>34</v>
      </c>
      <c r="D138" s="42">
        <f t="shared" si="13"/>
        <v>1033.925653974024</v>
      </c>
      <c r="E138" s="40">
        <f t="shared" si="14"/>
        <v>1035</v>
      </c>
      <c r="F138" s="40">
        <f t="shared" si="15"/>
        <v>0.08</v>
      </c>
      <c r="G138" s="40">
        <f t="shared" si="16"/>
        <v>0.08</v>
      </c>
      <c r="H138" s="43">
        <f t="shared" si="17"/>
        <v>0.08</v>
      </c>
      <c r="I138" s="41">
        <f t="shared" si="18"/>
        <v>3.0144893112630817</v>
      </c>
      <c r="J138" s="43">
        <f t="shared" si="19"/>
        <v>0</v>
      </c>
      <c r="K138" s="43">
        <f t="shared" si="20"/>
        <v>0</v>
      </c>
      <c r="L138" s="44">
        <f t="shared" si="21"/>
        <v>0</v>
      </c>
      <c r="M138" s="1"/>
      <c r="O138" s="54">
        <f t="shared" si="24"/>
        <v>34</v>
      </c>
      <c r="P138" s="55">
        <f t="shared" si="25"/>
        <v>0</v>
      </c>
    </row>
    <row r="139" spans="1:16" x14ac:dyDescent="0.2">
      <c r="A139" s="49">
        <f t="shared" si="22"/>
        <v>345</v>
      </c>
      <c r="B139" s="50">
        <v>1.67</v>
      </c>
      <c r="C139" s="46">
        <f t="shared" si="23"/>
        <v>34.5</v>
      </c>
      <c r="D139" s="42">
        <f t="shared" si="13"/>
        <v>1049.1304430030536</v>
      </c>
      <c r="E139" s="40">
        <f t="shared" si="14"/>
        <v>1050</v>
      </c>
      <c r="F139" s="40">
        <f t="shared" si="15"/>
        <v>0.08</v>
      </c>
      <c r="G139" s="40">
        <f t="shared" si="16"/>
        <v>0.08</v>
      </c>
      <c r="H139" s="43">
        <f t="shared" si="17"/>
        <v>0.08</v>
      </c>
      <c r="I139" s="41">
        <f t="shared" si="18"/>
        <v>3.0208294892941003</v>
      </c>
      <c r="J139" s="43">
        <f t="shared" si="19"/>
        <v>0</v>
      </c>
      <c r="K139" s="43">
        <f t="shared" si="20"/>
        <v>0</v>
      </c>
      <c r="L139" s="44">
        <f t="shared" si="21"/>
        <v>0</v>
      </c>
      <c r="M139" s="1"/>
      <c r="O139" s="54">
        <f t="shared" si="24"/>
        <v>34.5</v>
      </c>
      <c r="P139" s="55">
        <f t="shared" si="25"/>
        <v>0</v>
      </c>
    </row>
    <row r="140" spans="1:16" x14ac:dyDescent="0.2">
      <c r="A140" s="49">
        <f t="shared" si="22"/>
        <v>350</v>
      </c>
      <c r="B140" s="50">
        <v>1.62</v>
      </c>
      <c r="C140" s="46">
        <f t="shared" si="23"/>
        <v>35</v>
      </c>
      <c r="D140" s="42">
        <f t="shared" si="13"/>
        <v>1064.3352320320835</v>
      </c>
      <c r="E140" s="40">
        <f t="shared" si="14"/>
        <v>1065</v>
      </c>
      <c r="F140" s="40">
        <f t="shared" si="15"/>
        <v>0.08</v>
      </c>
      <c r="G140" s="40">
        <f t="shared" si="16"/>
        <v>0.08</v>
      </c>
      <c r="H140" s="43">
        <f t="shared" si="17"/>
        <v>0.08</v>
      </c>
      <c r="I140" s="41">
        <f t="shared" si="18"/>
        <v>3.027078438571102</v>
      </c>
      <c r="J140" s="43">
        <f t="shared" si="19"/>
        <v>0</v>
      </c>
      <c r="K140" s="43">
        <f t="shared" si="20"/>
        <v>0</v>
      </c>
      <c r="L140" s="44">
        <f t="shared" si="21"/>
        <v>0</v>
      </c>
      <c r="M140" s="1"/>
      <c r="O140" s="54">
        <f t="shared" si="24"/>
        <v>35</v>
      </c>
      <c r="P140" s="55">
        <f t="shared" si="25"/>
        <v>0</v>
      </c>
    </row>
    <row r="141" spans="1:16" x14ac:dyDescent="0.2">
      <c r="A141" s="49">
        <f t="shared" si="22"/>
        <v>355</v>
      </c>
      <c r="B141" s="50">
        <v>1.57</v>
      </c>
      <c r="C141" s="46">
        <f t="shared" si="23"/>
        <v>35.5</v>
      </c>
      <c r="D141" s="42">
        <f t="shared" si="13"/>
        <v>1079.5400210611133</v>
      </c>
      <c r="E141" s="40">
        <f t="shared" si="14"/>
        <v>1080</v>
      </c>
      <c r="F141" s="40">
        <f t="shared" si="15"/>
        <v>0.08</v>
      </c>
      <c r="G141" s="40">
        <f t="shared" si="16"/>
        <v>0.08</v>
      </c>
      <c r="H141" s="43">
        <f t="shared" si="17"/>
        <v>0.08</v>
      </c>
      <c r="I141" s="41">
        <f t="shared" si="18"/>
        <v>3.0332387472759206</v>
      </c>
      <c r="J141" s="43">
        <f t="shared" si="19"/>
        <v>0</v>
      </c>
      <c r="K141" s="43">
        <f t="shared" si="20"/>
        <v>0</v>
      </c>
      <c r="L141" s="44">
        <f t="shared" si="21"/>
        <v>0</v>
      </c>
      <c r="M141" s="1"/>
      <c r="O141" s="54">
        <f t="shared" si="24"/>
        <v>35.5</v>
      </c>
      <c r="P141" s="55">
        <f t="shared" si="25"/>
        <v>0</v>
      </c>
    </row>
    <row r="142" spans="1:16" x14ac:dyDescent="0.2">
      <c r="A142" s="49">
        <f t="shared" si="22"/>
        <v>360</v>
      </c>
      <c r="B142" s="50">
        <v>1.52</v>
      </c>
      <c r="C142" s="46">
        <f t="shared" si="23"/>
        <v>36</v>
      </c>
      <c r="D142" s="42">
        <f t="shared" si="13"/>
        <v>1094.7448100901429</v>
      </c>
      <c r="E142" s="40">
        <f t="shared" si="14"/>
        <v>1095</v>
      </c>
      <c r="F142" s="40">
        <f t="shared" si="15"/>
        <v>0.08</v>
      </c>
      <c r="G142" s="40">
        <f t="shared" si="16"/>
        <v>0.08</v>
      </c>
      <c r="H142" s="43">
        <f t="shared" si="17"/>
        <v>0.08</v>
      </c>
      <c r="I142" s="41">
        <f t="shared" si="18"/>
        <v>3.0393128949881136</v>
      </c>
      <c r="J142" s="43">
        <f t="shared" si="19"/>
        <v>0</v>
      </c>
      <c r="K142" s="43">
        <f t="shared" si="20"/>
        <v>0</v>
      </c>
      <c r="L142" s="44">
        <f t="shared" si="21"/>
        <v>0</v>
      </c>
      <c r="M142" s="1"/>
      <c r="O142" s="54">
        <f t="shared" si="24"/>
        <v>36</v>
      </c>
      <c r="P142" s="55">
        <f t="shared" si="25"/>
        <v>0</v>
      </c>
    </row>
    <row r="143" spans="1:16" x14ac:dyDescent="0.2">
      <c r="A143" s="49">
        <f t="shared" si="22"/>
        <v>365</v>
      </c>
      <c r="B143" s="50">
        <v>1.47</v>
      </c>
      <c r="C143" s="46">
        <f t="shared" si="23"/>
        <v>36.5</v>
      </c>
      <c r="D143" s="42">
        <f t="shared" si="13"/>
        <v>1109.9495991191727</v>
      </c>
      <c r="E143" s="40">
        <f t="shared" si="14"/>
        <v>1110</v>
      </c>
      <c r="F143" s="40">
        <f t="shared" si="15"/>
        <v>0.08</v>
      </c>
      <c r="G143" s="40">
        <f t="shared" si="16"/>
        <v>0.08</v>
      </c>
      <c r="H143" s="43">
        <f t="shared" si="17"/>
        <v>0.08</v>
      </c>
      <c r="I143" s="41">
        <f t="shared" si="18"/>
        <v>3.045303258677301</v>
      </c>
      <c r="J143" s="43">
        <f t="shared" si="19"/>
        <v>0</v>
      </c>
      <c r="K143" s="43">
        <f t="shared" si="20"/>
        <v>0</v>
      </c>
      <c r="L143" s="44">
        <f t="shared" si="21"/>
        <v>0</v>
      </c>
      <c r="M143" s="1"/>
      <c r="O143" s="54">
        <f t="shared" si="24"/>
        <v>36.5</v>
      </c>
      <c r="P143" s="55">
        <f t="shared" si="25"/>
        <v>0</v>
      </c>
    </row>
    <row r="144" spans="1:16" x14ac:dyDescent="0.2">
      <c r="A144" s="49">
        <f t="shared" si="22"/>
        <v>370</v>
      </c>
      <c r="B144" s="50">
        <v>1.44</v>
      </c>
      <c r="C144" s="46">
        <f t="shared" si="23"/>
        <v>37</v>
      </c>
      <c r="D144" s="42">
        <f t="shared" si="13"/>
        <v>1125.1543881482025</v>
      </c>
      <c r="E144" s="40">
        <f t="shared" si="14"/>
        <v>1130</v>
      </c>
      <c r="F144" s="40">
        <f t="shared" si="15"/>
        <v>0.08</v>
      </c>
      <c r="G144" s="40">
        <f t="shared" si="16"/>
        <v>0.08</v>
      </c>
      <c r="H144" s="43">
        <f t="shared" si="17"/>
        <v>0.08</v>
      </c>
      <c r="I144" s="41">
        <f t="shared" si="18"/>
        <v>3.0512121182878214</v>
      </c>
      <c r="J144" s="43">
        <f t="shared" si="19"/>
        <v>0</v>
      </c>
      <c r="K144" s="43">
        <f t="shared" si="20"/>
        <v>0</v>
      </c>
      <c r="L144" s="44">
        <f t="shared" si="21"/>
        <v>0</v>
      </c>
      <c r="M144" s="1"/>
      <c r="O144" s="54">
        <f t="shared" si="24"/>
        <v>37</v>
      </c>
      <c r="P144" s="55">
        <f t="shared" si="25"/>
        <v>0</v>
      </c>
    </row>
    <row r="145" spans="1:16" x14ac:dyDescent="0.2">
      <c r="A145" s="49">
        <f t="shared" si="22"/>
        <v>375</v>
      </c>
      <c r="B145" s="50">
        <v>1.4</v>
      </c>
      <c r="C145" s="46">
        <f t="shared" si="23"/>
        <v>37.5</v>
      </c>
      <c r="D145" s="42">
        <f t="shared" si="13"/>
        <v>1140.3591771772324</v>
      </c>
      <c r="E145" s="40">
        <f t="shared" si="14"/>
        <v>1145</v>
      </c>
      <c r="F145" s="40">
        <f t="shared" si="15"/>
        <v>0.08</v>
      </c>
      <c r="G145" s="40">
        <f t="shared" si="16"/>
        <v>0.08</v>
      </c>
      <c r="H145" s="43">
        <f t="shared" si="17"/>
        <v>0.08</v>
      </c>
      <c r="I145" s="41">
        <f t="shared" si="18"/>
        <v>3.0570416619485452</v>
      </c>
      <c r="J145" s="43">
        <f t="shared" si="19"/>
        <v>0</v>
      </c>
      <c r="K145" s="43">
        <f t="shared" si="20"/>
        <v>0</v>
      </c>
      <c r="L145" s="44">
        <f t="shared" si="21"/>
        <v>0</v>
      </c>
      <c r="M145" s="1"/>
      <c r="O145" s="54">
        <f t="shared" si="24"/>
        <v>37.5</v>
      </c>
      <c r="P145" s="55">
        <f t="shared" si="25"/>
        <v>0</v>
      </c>
    </row>
    <row r="146" spans="1:16" x14ac:dyDescent="0.2">
      <c r="A146" s="49">
        <f t="shared" si="22"/>
        <v>380</v>
      </c>
      <c r="B146" s="50">
        <v>1.34</v>
      </c>
      <c r="C146" s="46">
        <f t="shared" si="23"/>
        <v>38</v>
      </c>
      <c r="D146" s="42">
        <f t="shared" si="13"/>
        <v>1155.563966206262</v>
      </c>
      <c r="E146" s="40">
        <f t="shared" si="14"/>
        <v>1160</v>
      </c>
      <c r="F146" s="40">
        <f t="shared" si="15"/>
        <v>0.08</v>
      </c>
      <c r="G146" s="40">
        <f t="shared" si="16"/>
        <v>0.08</v>
      </c>
      <c r="H146" s="43">
        <f t="shared" si="17"/>
        <v>0.08</v>
      </c>
      <c r="I146" s="41">
        <f t="shared" si="18"/>
        <v>3.0627939908376365</v>
      </c>
      <c r="J146" s="43">
        <f t="shared" si="19"/>
        <v>0</v>
      </c>
      <c r="K146" s="43">
        <f t="shared" si="20"/>
        <v>0</v>
      </c>
      <c r="L146" s="44">
        <f t="shared" si="21"/>
        <v>0</v>
      </c>
      <c r="M146" s="1"/>
      <c r="O146" s="54">
        <f t="shared" si="24"/>
        <v>38</v>
      </c>
      <c r="P146" s="55">
        <f t="shared" si="25"/>
        <v>0</v>
      </c>
    </row>
    <row r="147" spans="1:16" x14ac:dyDescent="0.2">
      <c r="A147" s="49">
        <f t="shared" si="22"/>
        <v>385</v>
      </c>
      <c r="B147" s="50">
        <v>1.3</v>
      </c>
      <c r="C147" s="46">
        <f t="shared" si="23"/>
        <v>38.5</v>
      </c>
      <c r="D147" s="42">
        <f t="shared" si="13"/>
        <v>1170.7687552352918</v>
      </c>
      <c r="E147" s="40">
        <f t="shared" si="14"/>
        <v>1175</v>
      </c>
      <c r="F147" s="40">
        <f t="shared" si="15"/>
        <v>0.08</v>
      </c>
      <c r="G147" s="40">
        <f t="shared" si="16"/>
        <v>0.08</v>
      </c>
      <c r="H147" s="43">
        <f t="shared" si="17"/>
        <v>0.08</v>
      </c>
      <c r="I147" s="41">
        <f t="shared" si="18"/>
        <v>3.068471123729327</v>
      </c>
      <c r="J147" s="43">
        <f t="shared" si="19"/>
        <v>0</v>
      </c>
      <c r="K147" s="43">
        <f t="shared" si="20"/>
        <v>0</v>
      </c>
      <c r="L147" s="44">
        <f t="shared" si="21"/>
        <v>0</v>
      </c>
      <c r="M147" s="1"/>
      <c r="O147" s="54">
        <f t="shared" si="24"/>
        <v>38.5</v>
      </c>
      <c r="P147" s="55">
        <f t="shared" si="25"/>
        <v>0</v>
      </c>
    </row>
    <row r="148" spans="1:16" x14ac:dyDescent="0.2">
      <c r="A148" s="49">
        <f t="shared" si="22"/>
        <v>390</v>
      </c>
      <c r="B148" s="50">
        <v>1.27</v>
      </c>
      <c r="C148" s="46">
        <f t="shared" si="23"/>
        <v>39</v>
      </c>
      <c r="D148" s="42">
        <f t="shared" si="13"/>
        <v>1185.9735442643216</v>
      </c>
      <c r="E148" s="40">
        <f t="shared" si="14"/>
        <v>1190</v>
      </c>
      <c r="F148" s="40">
        <f t="shared" si="15"/>
        <v>0.08</v>
      </c>
      <c r="G148" s="40">
        <f t="shared" si="16"/>
        <v>0.08</v>
      </c>
      <c r="H148" s="43">
        <f t="shared" si="17"/>
        <v>0.08</v>
      </c>
      <c r="I148" s="41">
        <f t="shared" si="18"/>
        <v>3.0740750012473255</v>
      </c>
      <c r="J148" s="43">
        <f t="shared" si="19"/>
        <v>0</v>
      </c>
      <c r="K148" s="43">
        <f t="shared" si="20"/>
        <v>0</v>
      </c>
      <c r="L148" s="44">
        <f t="shared" si="21"/>
        <v>0</v>
      </c>
      <c r="M148" s="1"/>
      <c r="O148" s="54">
        <f t="shared" si="24"/>
        <v>39</v>
      </c>
      <c r="P148" s="55">
        <f t="shared" si="25"/>
        <v>0</v>
      </c>
    </row>
    <row r="149" spans="1:16" x14ac:dyDescent="0.2">
      <c r="A149" s="49">
        <f t="shared" si="22"/>
        <v>395</v>
      </c>
      <c r="B149" s="50">
        <v>1.24</v>
      </c>
      <c r="C149" s="46">
        <f t="shared" si="23"/>
        <v>39.5</v>
      </c>
      <c r="D149" s="42">
        <f t="shared" si="13"/>
        <v>1201.1783332933514</v>
      </c>
      <c r="E149" s="40">
        <f t="shared" si="14"/>
        <v>1205</v>
      </c>
      <c r="F149" s="40">
        <f t="shared" si="15"/>
        <v>0.08</v>
      </c>
      <c r="G149" s="40">
        <f t="shared" si="16"/>
        <v>0.08</v>
      </c>
      <c r="H149" s="43">
        <f t="shared" si="17"/>
        <v>0.08</v>
      </c>
      <c r="I149" s="41">
        <f t="shared" si="18"/>
        <v>3.0796074898472865</v>
      </c>
      <c r="J149" s="43">
        <f t="shared" si="19"/>
        <v>0</v>
      </c>
      <c r="K149" s="43">
        <f t="shared" si="20"/>
        <v>0</v>
      </c>
      <c r="L149" s="44">
        <f t="shared" si="21"/>
        <v>0</v>
      </c>
      <c r="M149" s="1"/>
      <c r="O149" s="54">
        <f t="shared" si="24"/>
        <v>39.5</v>
      </c>
      <c r="P149" s="55">
        <f t="shared" si="25"/>
        <v>0</v>
      </c>
    </row>
    <row r="150" spans="1:16" x14ac:dyDescent="0.2">
      <c r="A150" s="49">
        <f t="shared" si="22"/>
        <v>400</v>
      </c>
      <c r="B150" s="50">
        <v>1.2</v>
      </c>
      <c r="C150" s="46">
        <f t="shared" si="23"/>
        <v>40</v>
      </c>
      <c r="D150" s="42">
        <f t="shared" si="13"/>
        <v>1216.383122322381</v>
      </c>
      <c r="E150" s="40">
        <f t="shared" si="14"/>
        <v>1220</v>
      </c>
      <c r="F150" s="40">
        <f t="shared" si="15"/>
        <v>0.08</v>
      </c>
      <c r="G150" s="40">
        <f t="shared" si="16"/>
        <v>0.08</v>
      </c>
      <c r="H150" s="43">
        <f t="shared" si="17"/>
        <v>0.08</v>
      </c>
      <c r="I150" s="41">
        <f t="shared" si="18"/>
        <v>3.0850703855487889</v>
      </c>
      <c r="J150" s="43">
        <f t="shared" si="19"/>
        <v>0</v>
      </c>
      <c r="K150" s="43">
        <f t="shared" si="20"/>
        <v>0</v>
      </c>
      <c r="L150" s="44">
        <f t="shared" si="21"/>
        <v>0</v>
      </c>
      <c r="M150" s="1"/>
      <c r="O150" s="54">
        <f t="shared" si="24"/>
        <v>40</v>
      </c>
      <c r="P150" s="55">
        <f t="shared" si="25"/>
        <v>0</v>
      </c>
    </row>
    <row r="151" spans="1:16" x14ac:dyDescent="0.2">
      <c r="A151" s="49">
        <f t="shared" si="22"/>
        <v>405</v>
      </c>
      <c r="B151" s="50">
        <v>1.1599999999999999</v>
      </c>
      <c r="C151" s="46">
        <f t="shared" si="23"/>
        <v>40.5</v>
      </c>
      <c r="D151" s="42">
        <f t="shared" si="13"/>
        <v>1231.5879113514109</v>
      </c>
      <c r="E151" s="40">
        <f t="shared" si="14"/>
        <v>1235</v>
      </c>
      <c r="F151" s="40">
        <f t="shared" si="15"/>
        <v>0.08</v>
      </c>
      <c r="G151" s="40">
        <f t="shared" si="16"/>
        <v>0.08</v>
      </c>
      <c r="H151" s="43">
        <f t="shared" si="17"/>
        <v>0.08</v>
      </c>
      <c r="I151" s="41">
        <f t="shared" si="18"/>
        <v>3.0904654174354951</v>
      </c>
      <c r="J151" s="43">
        <f t="shared" si="19"/>
        <v>0</v>
      </c>
      <c r="K151" s="43">
        <f t="shared" si="20"/>
        <v>0</v>
      </c>
      <c r="L151" s="44">
        <f t="shared" si="21"/>
        <v>0</v>
      </c>
      <c r="M151" s="1"/>
      <c r="O151" s="54">
        <f t="shared" si="24"/>
        <v>40.5</v>
      </c>
      <c r="P151" s="55">
        <f t="shared" si="25"/>
        <v>0</v>
      </c>
    </row>
    <row r="152" spans="1:16" x14ac:dyDescent="0.2">
      <c r="A152" s="49">
        <f t="shared" si="22"/>
        <v>410</v>
      </c>
      <c r="B152" s="50">
        <v>1.1399999999999999</v>
      </c>
      <c r="C152" s="46">
        <f t="shared" si="23"/>
        <v>41</v>
      </c>
      <c r="D152" s="42">
        <f t="shared" si="13"/>
        <v>1246.7927003804407</v>
      </c>
      <c r="E152" s="40">
        <f t="shared" si="14"/>
        <v>1250</v>
      </c>
      <c r="F152" s="40">
        <f t="shared" si="15"/>
        <v>0.08</v>
      </c>
      <c r="G152" s="40">
        <f t="shared" si="16"/>
        <v>0.08</v>
      </c>
      <c r="H152" s="43">
        <f t="shared" si="17"/>
        <v>0.08</v>
      </c>
      <c r="I152" s="41">
        <f t="shared" si="18"/>
        <v>3.0957942509405618</v>
      </c>
      <c r="J152" s="43">
        <f t="shared" si="19"/>
        <v>0</v>
      </c>
      <c r="K152" s="43">
        <f t="shared" si="20"/>
        <v>0</v>
      </c>
      <c r="L152" s="44">
        <f t="shared" si="21"/>
        <v>0</v>
      </c>
      <c r="M152" s="1"/>
      <c r="O152" s="54">
        <f t="shared" si="24"/>
        <v>41</v>
      </c>
      <c r="P152" s="55">
        <f t="shared" si="25"/>
        <v>0</v>
      </c>
    </row>
    <row r="153" spans="1:16" x14ac:dyDescent="0.2">
      <c r="A153" s="49">
        <f t="shared" si="22"/>
        <v>415</v>
      </c>
      <c r="B153" s="50">
        <v>1.1000000000000001</v>
      </c>
      <c r="C153" s="46">
        <f t="shared" si="23"/>
        <v>41.5</v>
      </c>
      <c r="D153" s="42">
        <f t="shared" si="13"/>
        <v>1261.9974894094703</v>
      </c>
      <c r="E153" s="40">
        <f t="shared" si="14"/>
        <v>1265</v>
      </c>
      <c r="F153" s="40">
        <f t="shared" si="15"/>
        <v>0.08</v>
      </c>
      <c r="G153" s="40">
        <f t="shared" si="16"/>
        <v>0.08</v>
      </c>
      <c r="H153" s="43">
        <f t="shared" si="17"/>
        <v>0.08</v>
      </c>
      <c r="I153" s="41">
        <f t="shared" si="18"/>
        <v>3.1010584909329189</v>
      </c>
      <c r="J153" s="43">
        <f t="shared" si="19"/>
        <v>0</v>
      </c>
      <c r="K153" s="43">
        <f t="shared" si="20"/>
        <v>0</v>
      </c>
      <c r="L153" s="44">
        <f t="shared" si="21"/>
        <v>0</v>
      </c>
      <c r="M153" s="1"/>
      <c r="O153" s="54">
        <f t="shared" si="24"/>
        <v>41.5</v>
      </c>
      <c r="P153" s="55">
        <f t="shared" si="25"/>
        <v>0</v>
      </c>
    </row>
    <row r="154" spans="1:16" x14ac:dyDescent="0.2">
      <c r="A154" s="49">
        <f t="shared" si="22"/>
        <v>420</v>
      </c>
      <c r="B154" s="50">
        <v>1.07</v>
      </c>
      <c r="C154" s="46">
        <f t="shared" si="23"/>
        <v>42</v>
      </c>
      <c r="D154" s="42">
        <f t="shared" si="13"/>
        <v>1277.2022784385001</v>
      </c>
      <c r="E154" s="40">
        <f t="shared" si="14"/>
        <v>1280</v>
      </c>
      <c r="F154" s="40">
        <f t="shared" si="15"/>
        <v>0.08</v>
      </c>
      <c r="G154" s="40">
        <f t="shared" si="16"/>
        <v>0.08</v>
      </c>
      <c r="H154" s="43">
        <f t="shared" si="17"/>
        <v>0.08</v>
      </c>
      <c r="I154" s="41">
        <f t="shared" si="18"/>
        <v>3.1062596846187267</v>
      </c>
      <c r="J154" s="43">
        <f t="shared" si="19"/>
        <v>0</v>
      </c>
      <c r="K154" s="43">
        <f t="shared" si="20"/>
        <v>0</v>
      </c>
      <c r="L154" s="44">
        <f t="shared" si="21"/>
        <v>0</v>
      </c>
      <c r="M154" s="1"/>
      <c r="O154" s="54">
        <f t="shared" si="24"/>
        <v>42</v>
      </c>
      <c r="P154" s="55">
        <f t="shared" si="25"/>
        <v>0</v>
      </c>
    </row>
    <row r="155" spans="1:16" x14ac:dyDescent="0.2">
      <c r="A155" s="49">
        <f t="shared" si="22"/>
        <v>425</v>
      </c>
      <c r="B155" s="50">
        <v>1.04</v>
      </c>
      <c r="C155" s="46">
        <f t="shared" si="23"/>
        <v>42.5</v>
      </c>
      <c r="D155" s="42">
        <f t="shared" si="13"/>
        <v>1292.4070674675299</v>
      </c>
      <c r="E155" s="40">
        <f t="shared" si="14"/>
        <v>1295</v>
      </c>
      <c r="F155" s="40">
        <f t="shared" si="15"/>
        <v>0.08</v>
      </c>
      <c r="G155" s="40">
        <f t="shared" si="16"/>
        <v>0.08</v>
      </c>
      <c r="H155" s="43">
        <f t="shared" si="17"/>
        <v>0.08</v>
      </c>
      <c r="I155" s="41">
        <f t="shared" si="18"/>
        <v>3.111399324271138</v>
      </c>
      <c r="J155" s="43">
        <f t="shared" si="19"/>
        <v>0</v>
      </c>
      <c r="K155" s="43">
        <f t="shared" si="20"/>
        <v>0</v>
      </c>
      <c r="L155" s="44">
        <f t="shared" si="21"/>
        <v>0</v>
      </c>
      <c r="M155" s="1"/>
      <c r="O155" s="54">
        <f t="shared" si="24"/>
        <v>42.5</v>
      </c>
      <c r="P155" s="55">
        <f t="shared" si="25"/>
        <v>0</v>
      </c>
    </row>
    <row r="156" spans="1:16" x14ac:dyDescent="0.2">
      <c r="A156" s="49">
        <f t="shared" si="22"/>
        <v>430</v>
      </c>
      <c r="B156" s="50">
        <v>1.01</v>
      </c>
      <c r="C156" s="46">
        <f t="shared" si="23"/>
        <v>43</v>
      </c>
      <c r="D156" s="42">
        <f t="shared" si="13"/>
        <v>1307.6118564965598</v>
      </c>
      <c r="E156" s="40">
        <f t="shared" si="14"/>
        <v>1310</v>
      </c>
      <c r="F156" s="40">
        <f t="shared" si="15"/>
        <v>0.08</v>
      </c>
      <c r="G156" s="40">
        <f t="shared" si="16"/>
        <v>0.08</v>
      </c>
      <c r="H156" s="43">
        <f t="shared" si="17"/>
        <v>0.08</v>
      </c>
      <c r="I156" s="41">
        <f t="shared" si="18"/>
        <v>3.116478849800413</v>
      </c>
      <c r="J156" s="43">
        <f t="shared" si="19"/>
        <v>0</v>
      </c>
      <c r="K156" s="43">
        <f t="shared" si="20"/>
        <v>0</v>
      </c>
      <c r="L156" s="44">
        <f t="shared" si="21"/>
        <v>0</v>
      </c>
      <c r="M156" s="1"/>
      <c r="O156" s="54">
        <f t="shared" si="24"/>
        <v>43</v>
      </c>
      <c r="P156" s="55">
        <f t="shared" si="25"/>
        <v>0</v>
      </c>
    </row>
    <row r="157" spans="1:16" x14ac:dyDescent="0.2">
      <c r="A157" s="49">
        <f t="shared" si="22"/>
        <v>435</v>
      </c>
      <c r="B157" s="50">
        <v>0.99</v>
      </c>
      <c r="C157" s="46">
        <f t="shared" si="23"/>
        <v>43.5</v>
      </c>
      <c r="D157" s="42">
        <f t="shared" si="13"/>
        <v>1322.8166455255894</v>
      </c>
      <c r="E157" s="40">
        <f t="shared" si="14"/>
        <v>1325</v>
      </c>
      <c r="F157" s="40">
        <f t="shared" si="15"/>
        <v>0.08</v>
      </c>
      <c r="G157" s="40">
        <f t="shared" si="16"/>
        <v>0.08</v>
      </c>
      <c r="H157" s="43">
        <f t="shared" si="17"/>
        <v>0.08</v>
      </c>
      <c r="I157" s="41">
        <f t="shared" si="18"/>
        <v>3.1214996511754638</v>
      </c>
      <c r="J157" s="43">
        <f t="shared" si="19"/>
        <v>0</v>
      </c>
      <c r="K157" s="43">
        <f t="shared" si="20"/>
        <v>0</v>
      </c>
      <c r="L157" s="44">
        <f t="shared" si="21"/>
        <v>0</v>
      </c>
      <c r="M157" s="1"/>
      <c r="O157" s="54">
        <f t="shared" si="24"/>
        <v>43.5</v>
      </c>
      <c r="P157" s="55">
        <f t="shared" si="25"/>
        <v>0</v>
      </c>
    </row>
    <row r="158" spans="1:16" x14ac:dyDescent="0.2">
      <c r="A158" s="49">
        <f t="shared" si="22"/>
        <v>440</v>
      </c>
      <c r="B158" s="50">
        <v>0.96</v>
      </c>
      <c r="C158" s="46">
        <f t="shared" si="23"/>
        <v>44</v>
      </c>
      <c r="D158" s="42">
        <f t="shared" si="13"/>
        <v>1338.0214345546192</v>
      </c>
      <c r="E158" s="40">
        <f t="shared" si="14"/>
        <v>1340</v>
      </c>
      <c r="F158" s="40">
        <f t="shared" si="15"/>
        <v>0.08</v>
      </c>
      <c r="G158" s="40">
        <f t="shared" si="16"/>
        <v>0.08</v>
      </c>
      <c r="H158" s="43">
        <f t="shared" si="17"/>
        <v>0.08</v>
      </c>
      <c r="I158" s="41">
        <f t="shared" si="18"/>
        <v>3.1264630707070138</v>
      </c>
      <c r="J158" s="43">
        <f t="shared" si="19"/>
        <v>0</v>
      </c>
      <c r="K158" s="43">
        <f t="shared" si="20"/>
        <v>0</v>
      </c>
      <c r="L158" s="44">
        <f t="shared" si="21"/>
        <v>0</v>
      </c>
      <c r="M158" s="1"/>
      <c r="O158" s="54">
        <f t="shared" si="24"/>
        <v>44</v>
      </c>
      <c r="P158" s="55">
        <f t="shared" si="25"/>
        <v>0</v>
      </c>
    </row>
    <row r="159" spans="1:16" x14ac:dyDescent="0.2">
      <c r="A159" s="49">
        <f t="shared" si="22"/>
        <v>445</v>
      </c>
      <c r="B159" s="50">
        <v>0.94</v>
      </c>
      <c r="C159" s="46">
        <f t="shared" si="23"/>
        <v>44.5</v>
      </c>
      <c r="D159" s="42">
        <f t="shared" si="13"/>
        <v>1353.226223583649</v>
      </c>
      <c r="E159" s="40">
        <f t="shared" si="14"/>
        <v>1355</v>
      </c>
      <c r="F159" s="40">
        <f t="shared" si="15"/>
        <v>0.08</v>
      </c>
      <c r="G159" s="40">
        <f t="shared" si="16"/>
        <v>0.08</v>
      </c>
      <c r="H159" s="43">
        <f t="shared" si="17"/>
        <v>0.08</v>
      </c>
      <c r="I159" s="41">
        <f t="shared" si="18"/>
        <v>3.1313704052017579</v>
      </c>
      <c r="J159" s="43">
        <f t="shared" si="19"/>
        <v>0</v>
      </c>
      <c r="K159" s="43">
        <f t="shared" si="20"/>
        <v>0</v>
      </c>
      <c r="L159" s="44">
        <f t="shared" si="21"/>
        <v>0</v>
      </c>
      <c r="M159" s="1"/>
      <c r="O159" s="11"/>
      <c r="P159" s="10"/>
    </row>
    <row r="160" spans="1:16" x14ac:dyDescent="0.2">
      <c r="A160" s="49">
        <f t="shared" si="22"/>
        <v>450</v>
      </c>
      <c r="B160" s="50">
        <v>0.91</v>
      </c>
      <c r="C160" s="46">
        <f t="shared" si="23"/>
        <v>45</v>
      </c>
      <c r="D160" s="42">
        <f t="shared" si="13"/>
        <v>1368.4310126126788</v>
      </c>
      <c r="E160" s="40">
        <f t="shared" si="14"/>
        <v>1370</v>
      </c>
      <c r="F160" s="40">
        <f t="shared" si="15"/>
        <v>0.08</v>
      </c>
      <c r="G160" s="40">
        <f t="shared" si="16"/>
        <v>0.08</v>
      </c>
      <c r="H160" s="43">
        <f t="shared" si="17"/>
        <v>0.08</v>
      </c>
      <c r="I160" s="41">
        <f t="shared" si="18"/>
        <v>3.1362229079961703</v>
      </c>
      <c r="J160" s="43">
        <f t="shared" si="19"/>
        <v>0</v>
      </c>
      <c r="K160" s="43">
        <f t="shared" si="20"/>
        <v>0</v>
      </c>
      <c r="L160" s="44">
        <f t="shared" si="21"/>
        <v>0</v>
      </c>
      <c r="M160" s="1"/>
      <c r="O160" s="11"/>
      <c r="P160" s="10"/>
    </row>
    <row r="161" spans="1:16" x14ac:dyDescent="0.2">
      <c r="A161" s="49">
        <f t="shared" si="22"/>
        <v>455</v>
      </c>
      <c r="B161" s="50">
        <v>0.89</v>
      </c>
      <c r="C161" s="46">
        <f t="shared" si="23"/>
        <v>45.5</v>
      </c>
      <c r="D161" s="42">
        <f t="shared" si="13"/>
        <v>1383.6358016417084</v>
      </c>
      <c r="E161" s="40">
        <f t="shared" si="14"/>
        <v>1385</v>
      </c>
      <c r="F161" s="40">
        <f t="shared" si="15"/>
        <v>0.08</v>
      </c>
      <c r="G161" s="40">
        <f t="shared" si="16"/>
        <v>0.08</v>
      </c>
      <c r="H161" s="43">
        <f t="shared" si="17"/>
        <v>0.08</v>
      </c>
      <c r="I161" s="41">
        <f t="shared" si="18"/>
        <v>3.141021790877939</v>
      </c>
      <c r="J161" s="43">
        <f t="shared" si="19"/>
        <v>0</v>
      </c>
      <c r="K161" s="43">
        <f t="shared" si="20"/>
        <v>0</v>
      </c>
      <c r="L161" s="44">
        <f t="shared" si="21"/>
        <v>0</v>
      </c>
      <c r="M161" s="1"/>
      <c r="O161" s="11"/>
      <c r="P161" s="10"/>
    </row>
    <row r="162" spans="1:16" x14ac:dyDescent="0.2">
      <c r="A162" s="49">
        <f t="shared" si="22"/>
        <v>460</v>
      </c>
      <c r="B162" s="50">
        <v>0.87</v>
      </c>
      <c r="C162" s="46">
        <f t="shared" si="23"/>
        <v>46</v>
      </c>
      <c r="D162" s="42">
        <f t="shared" si="13"/>
        <v>1398.8405906707383</v>
      </c>
      <c r="E162" s="40">
        <f t="shared" si="14"/>
        <v>1400</v>
      </c>
      <c r="F162" s="40">
        <f t="shared" si="15"/>
        <v>0.08</v>
      </c>
      <c r="G162" s="40">
        <f t="shared" si="16"/>
        <v>0.08</v>
      </c>
      <c r="H162" s="43">
        <f t="shared" si="17"/>
        <v>0.08</v>
      </c>
      <c r="I162" s="41">
        <f t="shared" si="18"/>
        <v>3.1457682259024007</v>
      </c>
      <c r="J162" s="43">
        <f t="shared" si="19"/>
        <v>0</v>
      </c>
      <c r="K162" s="43">
        <f t="shared" si="20"/>
        <v>0</v>
      </c>
      <c r="L162" s="44">
        <f t="shared" si="21"/>
        <v>0</v>
      </c>
      <c r="M162" s="1"/>
      <c r="O162" s="11"/>
      <c r="P162" s="10"/>
    </row>
    <row r="163" spans="1:16" x14ac:dyDescent="0.2">
      <c r="A163" s="49">
        <f t="shared" si="22"/>
        <v>465</v>
      </c>
      <c r="B163" s="50">
        <v>0.85</v>
      </c>
      <c r="C163" s="46">
        <f t="shared" si="23"/>
        <v>46.5</v>
      </c>
      <c r="D163" s="42">
        <f t="shared" si="13"/>
        <v>1414.0453796997681</v>
      </c>
      <c r="E163" s="40">
        <f t="shared" si="14"/>
        <v>1415</v>
      </c>
      <c r="F163" s="40">
        <f t="shared" si="15"/>
        <v>0.08</v>
      </c>
      <c r="G163" s="40">
        <f t="shared" si="16"/>
        <v>0.08</v>
      </c>
      <c r="H163" s="43">
        <f t="shared" si="17"/>
        <v>0.08</v>
      </c>
      <c r="I163" s="41">
        <f t="shared" si="18"/>
        <v>3.1504633471107804</v>
      </c>
      <c r="J163" s="43">
        <f t="shared" si="19"/>
        <v>0</v>
      </c>
      <c r="K163" s="43">
        <f t="shared" si="20"/>
        <v>0</v>
      </c>
      <c r="L163" s="44">
        <f t="shared" si="21"/>
        <v>0</v>
      </c>
      <c r="M163" s="1"/>
      <c r="O163" s="11"/>
      <c r="P163" s="10"/>
    </row>
    <row r="164" spans="1:16" x14ac:dyDescent="0.2">
      <c r="A164" s="49">
        <f t="shared" si="22"/>
        <v>470</v>
      </c>
      <c r="B164" s="50">
        <v>0.83</v>
      </c>
      <c r="C164" s="46">
        <f t="shared" si="23"/>
        <v>47</v>
      </c>
      <c r="D164" s="42">
        <f t="shared" si="13"/>
        <v>1429.2501687287977</v>
      </c>
      <c r="E164" s="40">
        <f t="shared" si="14"/>
        <v>1430</v>
      </c>
      <c r="F164" s="40">
        <f t="shared" si="15"/>
        <v>0.08</v>
      </c>
      <c r="G164" s="40">
        <f t="shared" si="16"/>
        <v>0.08</v>
      </c>
      <c r="H164" s="43">
        <f t="shared" si="17"/>
        <v>0.08</v>
      </c>
      <c r="I164" s="41">
        <f t="shared" si="18"/>
        <v>3.1551082521565439</v>
      </c>
      <c r="J164" s="43">
        <f t="shared" si="19"/>
        <v>0</v>
      </c>
      <c r="K164" s="43">
        <f t="shared" si="20"/>
        <v>0</v>
      </c>
      <c r="L164" s="44">
        <f t="shared" si="21"/>
        <v>0</v>
      </c>
      <c r="M164" s="1"/>
      <c r="O164" s="11"/>
      <c r="P164" s="10"/>
    </row>
    <row r="165" spans="1:16" x14ac:dyDescent="0.2">
      <c r="A165" s="49">
        <f t="shared" si="22"/>
        <v>475</v>
      </c>
      <c r="B165" s="50">
        <v>0.8</v>
      </c>
      <c r="C165" s="46">
        <f t="shared" si="23"/>
        <v>47.5</v>
      </c>
      <c r="D165" s="42">
        <f t="shared" si="13"/>
        <v>1444.4549577578275</v>
      </c>
      <c r="E165" s="40">
        <f t="shared" si="14"/>
        <v>1445</v>
      </c>
      <c r="F165" s="40">
        <f t="shared" si="15"/>
        <v>0.08</v>
      </c>
      <c r="G165" s="40">
        <f t="shared" si="16"/>
        <v>0.08</v>
      </c>
      <c r="H165" s="43">
        <f t="shared" si="17"/>
        <v>0.08</v>
      </c>
      <c r="I165" s="41">
        <f t="shared" si="18"/>
        <v>3.1597040038456932</v>
      </c>
      <c r="J165" s="43">
        <f t="shared" si="19"/>
        <v>0</v>
      </c>
      <c r="K165" s="43">
        <f t="shared" si="20"/>
        <v>0</v>
      </c>
      <c r="L165" s="44">
        <f t="shared" si="21"/>
        <v>0</v>
      </c>
      <c r="M165" s="1"/>
      <c r="O165" s="11"/>
      <c r="P165" s="10"/>
    </row>
    <row r="166" spans="1:16" x14ac:dyDescent="0.2">
      <c r="A166" s="49">
        <f t="shared" si="22"/>
        <v>480</v>
      </c>
      <c r="B166" s="50">
        <v>0.79</v>
      </c>
      <c r="C166" s="46">
        <f t="shared" si="23"/>
        <v>48</v>
      </c>
      <c r="D166" s="42">
        <f t="shared" si="13"/>
        <v>1459.6597467868573</v>
      </c>
      <c r="E166" s="40">
        <f t="shared" si="14"/>
        <v>1460</v>
      </c>
      <c r="F166" s="40">
        <f t="shared" si="15"/>
        <v>0.08</v>
      </c>
      <c r="G166" s="40">
        <f t="shared" si="16"/>
        <v>0.08</v>
      </c>
      <c r="H166" s="43">
        <f t="shared" si="17"/>
        <v>0.08</v>
      </c>
      <c r="I166" s="41">
        <f t="shared" si="18"/>
        <v>3.1642516315964135</v>
      </c>
      <c r="J166" s="43">
        <f t="shared" si="19"/>
        <v>0</v>
      </c>
      <c r="K166" s="43">
        <f t="shared" si="20"/>
        <v>0</v>
      </c>
      <c r="L166" s="44">
        <f t="shared" si="21"/>
        <v>0</v>
      </c>
      <c r="M166" s="1"/>
      <c r="O166" s="11"/>
      <c r="P166" s="10"/>
    </row>
    <row r="167" spans="1:16" x14ac:dyDescent="0.2">
      <c r="A167" s="49">
        <f t="shared" si="22"/>
        <v>485</v>
      </c>
      <c r="B167" s="50">
        <v>0.77</v>
      </c>
      <c r="C167" s="46">
        <f t="shared" si="23"/>
        <v>48.5</v>
      </c>
      <c r="D167" s="42">
        <f t="shared" si="13"/>
        <v>1474.8645358158872</v>
      </c>
      <c r="E167" s="40">
        <f t="shared" si="14"/>
        <v>1475</v>
      </c>
      <c r="F167" s="40">
        <f t="shared" si="15"/>
        <v>0.08</v>
      </c>
      <c r="G167" s="40">
        <f t="shared" si="16"/>
        <v>0.08</v>
      </c>
      <c r="H167" s="43">
        <f t="shared" si="17"/>
        <v>0.08</v>
      </c>
      <c r="I167" s="41">
        <f t="shared" si="18"/>
        <v>3.1687521328230899</v>
      </c>
      <c r="J167" s="43">
        <f t="shared" si="19"/>
        <v>0</v>
      </c>
      <c r="K167" s="43">
        <f t="shared" si="20"/>
        <v>0</v>
      </c>
      <c r="L167" s="44">
        <f t="shared" ref="L167:L198" si="26">K167*($F$64/$F$61)</f>
        <v>0</v>
      </c>
      <c r="M167" s="1"/>
      <c r="O167" s="11"/>
      <c r="P167" s="10"/>
    </row>
    <row r="168" spans="1:16" x14ac:dyDescent="0.2">
      <c r="A168" s="49">
        <f t="shared" si="22"/>
        <v>490</v>
      </c>
      <c r="B168" s="50">
        <v>0.75</v>
      </c>
      <c r="C168" s="46">
        <f t="shared" si="23"/>
        <v>49</v>
      </c>
      <c r="D168" s="42">
        <f t="shared" si="13"/>
        <v>1490.0693248449168</v>
      </c>
      <c r="E168" s="40">
        <f t="shared" si="14"/>
        <v>1495</v>
      </c>
      <c r="F168" s="40">
        <f t="shared" si="15"/>
        <v>0.08</v>
      </c>
      <c r="G168" s="40">
        <f t="shared" si="16"/>
        <v>0.08</v>
      </c>
      <c r="H168" s="43">
        <f t="shared" si="17"/>
        <v>0.08</v>
      </c>
      <c r="I168" s="41">
        <f t="shared" si="18"/>
        <v>3.1732064742493402</v>
      </c>
      <c r="J168" s="43">
        <f t="shared" si="19"/>
        <v>0</v>
      </c>
      <c r="K168" s="43">
        <f t="shared" si="20"/>
        <v>0</v>
      </c>
      <c r="L168" s="44">
        <f t="shared" si="26"/>
        <v>0</v>
      </c>
      <c r="M168" s="1"/>
      <c r="O168" s="11"/>
      <c r="P168" s="10"/>
    </row>
    <row r="169" spans="1:16" x14ac:dyDescent="0.2">
      <c r="A169" s="49">
        <f t="shared" si="22"/>
        <v>495</v>
      </c>
      <c r="B169" s="50">
        <v>0.73</v>
      </c>
      <c r="C169" s="46">
        <f t="shared" si="23"/>
        <v>49.5</v>
      </c>
      <c r="D169" s="42">
        <f t="shared" si="13"/>
        <v>1505.2741138739466</v>
      </c>
      <c r="E169" s="40">
        <f t="shared" si="14"/>
        <v>1510</v>
      </c>
      <c r="F169" s="40">
        <f t="shared" si="15"/>
        <v>0.08</v>
      </c>
      <c r="G169" s="40">
        <f t="shared" si="16"/>
        <v>0.08</v>
      </c>
      <c r="H169" s="43">
        <f t="shared" si="17"/>
        <v>0.08</v>
      </c>
      <c r="I169" s="41">
        <f t="shared" si="18"/>
        <v>3.1776155931543952</v>
      </c>
      <c r="J169" s="43">
        <f t="shared" si="19"/>
        <v>0</v>
      </c>
      <c r="K169" s="43">
        <f t="shared" si="20"/>
        <v>0</v>
      </c>
      <c r="L169" s="44">
        <f t="shared" si="26"/>
        <v>0</v>
      </c>
      <c r="M169" s="1"/>
      <c r="O169" s="11"/>
      <c r="P169" s="10"/>
    </row>
    <row r="170" spans="1:16" x14ac:dyDescent="0.2">
      <c r="A170" s="49">
        <f t="shared" si="22"/>
        <v>500</v>
      </c>
      <c r="B170" s="50">
        <v>0.72</v>
      </c>
      <c r="C170" s="46">
        <f t="shared" si="23"/>
        <v>50</v>
      </c>
      <c r="D170" s="42">
        <f t="shared" si="13"/>
        <v>1520.4789029029764</v>
      </c>
      <c r="E170" s="40">
        <f t="shared" si="14"/>
        <v>1525</v>
      </c>
      <c r="F170" s="40">
        <f t="shared" si="15"/>
        <v>0.08</v>
      </c>
      <c r="G170" s="40">
        <f t="shared" si="16"/>
        <v>0.08</v>
      </c>
      <c r="H170" s="43">
        <f t="shared" si="17"/>
        <v>0.08</v>
      </c>
      <c r="I170" s="41">
        <f t="shared" si="18"/>
        <v>3.1819803985568451</v>
      </c>
      <c r="J170" s="43">
        <f t="shared" si="19"/>
        <v>0</v>
      </c>
      <c r="K170" s="43">
        <f t="shared" si="20"/>
        <v>0</v>
      </c>
      <c r="L170" s="44">
        <f t="shared" si="26"/>
        <v>0</v>
      </c>
      <c r="M170" s="1"/>
      <c r="O170" s="11"/>
      <c r="P170" s="10"/>
    </row>
    <row r="171" spans="1:16" x14ac:dyDescent="0.2">
      <c r="A171" s="49">
        <f t="shared" si="22"/>
        <v>505</v>
      </c>
      <c r="B171" s="50">
        <v>0.7</v>
      </c>
      <c r="C171" s="46">
        <f t="shared" si="23"/>
        <v>50.5</v>
      </c>
      <c r="D171" s="42">
        <f t="shared" si="13"/>
        <v>1535.6836919320062</v>
      </c>
      <c r="E171" s="40">
        <f t="shared" si="14"/>
        <v>1540</v>
      </c>
      <c r="F171" s="40">
        <f t="shared" si="15"/>
        <v>0.08</v>
      </c>
      <c r="G171" s="40">
        <f t="shared" si="16"/>
        <v>0.08</v>
      </c>
      <c r="H171" s="43">
        <f t="shared" si="17"/>
        <v>0.08</v>
      </c>
      <c r="I171" s="41">
        <f t="shared" si="18"/>
        <v>3.1863017723394877</v>
      </c>
      <c r="J171" s="43">
        <f t="shared" si="19"/>
        <v>0</v>
      </c>
      <c r="K171" s="43">
        <f t="shared" si="20"/>
        <v>0</v>
      </c>
      <c r="L171" s="44">
        <f t="shared" si="26"/>
        <v>0</v>
      </c>
      <c r="M171" s="1"/>
      <c r="O171" s="11"/>
      <c r="P171" s="10"/>
    </row>
    <row r="172" spans="1:16" x14ac:dyDescent="0.2">
      <c r="A172" s="49">
        <f t="shared" si="22"/>
        <v>510</v>
      </c>
      <c r="B172" s="50">
        <v>0.68</v>
      </c>
      <c r="C172" s="46">
        <f t="shared" si="23"/>
        <v>51</v>
      </c>
      <c r="D172" s="42">
        <f t="shared" si="13"/>
        <v>1550.8884809610358</v>
      </c>
      <c r="E172" s="40">
        <f t="shared" si="14"/>
        <v>1555</v>
      </c>
      <c r="F172" s="40">
        <f t="shared" si="15"/>
        <v>0.08</v>
      </c>
      <c r="G172" s="40">
        <f t="shared" si="16"/>
        <v>0.08</v>
      </c>
      <c r="H172" s="43">
        <f t="shared" si="17"/>
        <v>0.08</v>
      </c>
      <c r="I172" s="41">
        <f t="shared" si="18"/>
        <v>3.1905805703187626</v>
      </c>
      <c r="J172" s="43">
        <f t="shared" si="19"/>
        <v>0</v>
      </c>
      <c r="K172" s="43">
        <f t="shared" si="20"/>
        <v>0</v>
      </c>
      <c r="L172" s="44">
        <f t="shared" si="26"/>
        <v>0</v>
      </c>
      <c r="M172" s="1"/>
      <c r="O172" s="11"/>
      <c r="P172" s="10"/>
    </row>
    <row r="173" spans="1:16" x14ac:dyDescent="0.2">
      <c r="A173" s="49">
        <f t="shared" si="22"/>
        <v>515</v>
      </c>
      <c r="B173" s="50">
        <v>0.66</v>
      </c>
      <c r="C173" s="46">
        <f t="shared" si="23"/>
        <v>51.5</v>
      </c>
      <c r="D173" s="42">
        <f t="shared" si="13"/>
        <v>1566.0932699900657</v>
      </c>
      <c r="E173" s="40">
        <f t="shared" si="14"/>
        <v>1570</v>
      </c>
      <c r="F173" s="40">
        <f t="shared" si="15"/>
        <v>0.08</v>
      </c>
      <c r="G173" s="40">
        <f t="shared" si="16"/>
        <v>0.08</v>
      </c>
      <c r="H173" s="43">
        <f t="shared" si="17"/>
        <v>0.08</v>
      </c>
      <c r="I173" s="41">
        <f t="shared" si="18"/>
        <v>3.1948176232620176</v>
      </c>
      <c r="J173" s="43">
        <f t="shared" si="19"/>
        <v>0</v>
      </c>
      <c r="K173" s="43">
        <f t="shared" si="20"/>
        <v>0</v>
      </c>
      <c r="L173" s="44">
        <f t="shared" si="26"/>
        <v>0</v>
      </c>
      <c r="M173" s="1"/>
      <c r="O173" s="11"/>
      <c r="P173" s="10"/>
    </row>
    <row r="174" spans="1:16" x14ac:dyDescent="0.2">
      <c r="A174" s="49">
        <f t="shared" si="22"/>
        <v>520</v>
      </c>
      <c r="B174" s="50">
        <v>0.64</v>
      </c>
      <c r="C174" s="46">
        <f t="shared" si="23"/>
        <v>52</v>
      </c>
      <c r="D174" s="42">
        <f t="shared" si="13"/>
        <v>1581.2980590190955</v>
      </c>
      <c r="E174" s="40">
        <f t="shared" si="14"/>
        <v>1585</v>
      </c>
      <c r="F174" s="40">
        <f t="shared" si="15"/>
        <v>0.08</v>
      </c>
      <c r="G174" s="40">
        <f t="shared" si="16"/>
        <v>0.08</v>
      </c>
      <c r="H174" s="43">
        <f t="shared" si="17"/>
        <v>0.08</v>
      </c>
      <c r="I174" s="41">
        <f t="shared" si="18"/>
        <v>3.1990137378556254</v>
      </c>
      <c r="J174" s="43">
        <f t="shared" si="19"/>
        <v>0</v>
      </c>
      <c r="K174" s="43">
        <f t="shared" si="20"/>
        <v>0</v>
      </c>
      <c r="L174" s="44">
        <f t="shared" si="26"/>
        <v>0</v>
      </c>
      <c r="M174" s="1"/>
      <c r="O174" s="11"/>
      <c r="P174" s="10"/>
    </row>
    <row r="175" spans="1:16" x14ac:dyDescent="0.2">
      <c r="A175" s="49">
        <f t="shared" si="22"/>
        <v>525</v>
      </c>
      <c r="B175" s="50">
        <v>0.62</v>
      </c>
      <c r="C175" s="46">
        <f t="shared" si="23"/>
        <v>52.5</v>
      </c>
      <c r="D175" s="42">
        <f t="shared" si="13"/>
        <v>1596.5028480481251</v>
      </c>
      <c r="E175" s="40">
        <f t="shared" si="14"/>
        <v>1600</v>
      </c>
      <c r="F175" s="40">
        <f t="shared" si="15"/>
        <v>0.08</v>
      </c>
      <c r="G175" s="40">
        <f t="shared" si="16"/>
        <v>0.08</v>
      </c>
      <c r="H175" s="43">
        <f t="shared" si="17"/>
        <v>0.08</v>
      </c>
      <c r="I175" s="41">
        <f t="shared" si="18"/>
        <v>3.2031696976267834</v>
      </c>
      <c r="J175" s="43">
        <f t="shared" si="19"/>
        <v>0</v>
      </c>
      <c r="K175" s="43">
        <f t="shared" si="20"/>
        <v>0</v>
      </c>
      <c r="L175" s="44">
        <f t="shared" si="26"/>
        <v>0</v>
      </c>
      <c r="M175" s="1"/>
      <c r="O175" s="11"/>
      <c r="P175" s="10"/>
    </row>
    <row r="176" spans="1:16" x14ac:dyDescent="0.2">
      <c r="A176" s="49">
        <f t="shared" si="22"/>
        <v>530</v>
      </c>
      <c r="B176" s="50">
        <v>0.6</v>
      </c>
      <c r="C176" s="46">
        <f t="shared" si="23"/>
        <v>53</v>
      </c>
      <c r="D176" s="42">
        <f t="shared" si="13"/>
        <v>1611.7076370771549</v>
      </c>
      <c r="E176" s="40">
        <f t="shared" si="14"/>
        <v>1615</v>
      </c>
      <c r="F176" s="40">
        <f t="shared" si="15"/>
        <v>0.08</v>
      </c>
      <c r="G176" s="40">
        <f t="shared" si="16"/>
        <v>0.08</v>
      </c>
      <c r="H176" s="43">
        <f t="shared" si="17"/>
        <v>0.08</v>
      </c>
      <c r="I176" s="41">
        <f t="shared" si="18"/>
        <v>3.2072862638216155</v>
      </c>
      <c r="J176" s="43">
        <f t="shared" si="19"/>
        <v>0</v>
      </c>
      <c r="K176" s="43">
        <f t="shared" si="20"/>
        <v>0</v>
      </c>
      <c r="L176" s="44">
        <f t="shared" si="26"/>
        <v>0</v>
      </c>
      <c r="M176" s="1"/>
      <c r="O176" s="11"/>
      <c r="P176" s="10"/>
    </row>
    <row r="177" spans="1:16" x14ac:dyDescent="0.2">
      <c r="A177" s="49">
        <f t="shared" si="22"/>
        <v>535</v>
      </c>
      <c r="B177" s="50">
        <v>0.59</v>
      </c>
      <c r="C177" s="46">
        <f t="shared" si="23"/>
        <v>53.5</v>
      </c>
      <c r="D177" s="42">
        <f t="shared" si="13"/>
        <v>1626.9124261061847</v>
      </c>
      <c r="E177" s="40">
        <f t="shared" si="14"/>
        <v>1630</v>
      </c>
      <c r="F177" s="40">
        <f t="shared" si="15"/>
        <v>0.08</v>
      </c>
      <c r="G177" s="40">
        <f t="shared" si="16"/>
        <v>0.08</v>
      </c>
      <c r="H177" s="43">
        <f t="shared" si="17"/>
        <v>0.08</v>
      </c>
      <c r="I177" s="41">
        <f t="shared" si="18"/>
        <v>3.2113641762420548</v>
      </c>
      <c r="J177" s="43">
        <f t="shared" si="19"/>
        <v>0</v>
      </c>
      <c r="K177" s="43">
        <f t="shared" si="20"/>
        <v>0</v>
      </c>
      <c r="L177" s="44">
        <f t="shared" si="26"/>
        <v>0</v>
      </c>
      <c r="M177" s="1"/>
      <c r="O177" s="11"/>
      <c r="P177" s="10"/>
    </row>
    <row r="178" spans="1:16" x14ac:dyDescent="0.2">
      <c r="A178" s="49">
        <f t="shared" si="22"/>
        <v>540</v>
      </c>
      <c r="B178" s="50">
        <v>0.56999999999999995</v>
      </c>
      <c r="C178" s="46">
        <f t="shared" si="23"/>
        <v>54</v>
      </c>
      <c r="D178" s="42">
        <f t="shared" si="13"/>
        <v>1642.1172151352146</v>
      </c>
      <c r="E178" s="40">
        <f t="shared" si="14"/>
        <v>1645</v>
      </c>
      <c r="F178" s="40">
        <f t="shared" si="15"/>
        <v>0.08</v>
      </c>
      <c r="G178" s="40">
        <f t="shared" si="16"/>
        <v>0.08</v>
      </c>
      <c r="H178" s="43">
        <f t="shared" si="17"/>
        <v>0.08</v>
      </c>
      <c r="I178" s="41">
        <f t="shared" si="18"/>
        <v>3.215404154043795</v>
      </c>
      <c r="J178" s="43">
        <f t="shared" si="19"/>
        <v>0</v>
      </c>
      <c r="K178" s="43">
        <f t="shared" si="20"/>
        <v>0</v>
      </c>
      <c r="L178" s="44">
        <f t="shared" si="26"/>
        <v>0</v>
      </c>
      <c r="M178" s="1"/>
      <c r="O178" s="11"/>
      <c r="P178" s="10"/>
    </row>
    <row r="179" spans="1:16" x14ac:dyDescent="0.2">
      <c r="A179" s="49">
        <f t="shared" si="22"/>
        <v>545</v>
      </c>
      <c r="B179" s="50">
        <v>0.56000000000000005</v>
      </c>
      <c r="C179" s="46">
        <f t="shared" si="23"/>
        <v>54.5</v>
      </c>
      <c r="D179" s="42">
        <f t="shared" si="13"/>
        <v>1657.3220041642442</v>
      </c>
      <c r="E179" s="40">
        <f t="shared" si="14"/>
        <v>1660</v>
      </c>
      <c r="F179" s="40">
        <f t="shared" si="15"/>
        <v>0.08</v>
      </c>
      <c r="G179" s="40">
        <f t="shared" si="16"/>
        <v>0.08</v>
      </c>
      <c r="H179" s="43">
        <f t="shared" si="17"/>
        <v>0.08</v>
      </c>
      <c r="I179" s="41">
        <f t="shared" si="18"/>
        <v>3.2194068964974689</v>
      </c>
      <c r="J179" s="43">
        <f t="shared" si="19"/>
        <v>0</v>
      </c>
      <c r="K179" s="43">
        <f t="shared" si="20"/>
        <v>0</v>
      </c>
      <c r="L179" s="44">
        <f t="shared" si="26"/>
        <v>0</v>
      </c>
      <c r="M179" s="1"/>
      <c r="O179" s="11"/>
      <c r="P179" s="10"/>
    </row>
    <row r="180" spans="1:16" x14ac:dyDescent="0.2">
      <c r="A180" s="49">
        <f t="shared" si="22"/>
        <v>550</v>
      </c>
      <c r="B180" s="50">
        <v>0.55000000000000004</v>
      </c>
      <c r="C180" s="46">
        <f t="shared" si="23"/>
        <v>55</v>
      </c>
      <c r="D180" s="42">
        <f t="shared" si="13"/>
        <v>1672.526793193274</v>
      </c>
      <c r="E180" s="40">
        <f t="shared" si="14"/>
        <v>1675</v>
      </c>
      <c r="F180" s="40">
        <f t="shared" si="15"/>
        <v>0.08</v>
      </c>
      <c r="G180" s="40">
        <f t="shared" si="16"/>
        <v>0.08</v>
      </c>
      <c r="H180" s="43">
        <f t="shared" si="17"/>
        <v>0.08</v>
      </c>
      <c r="I180" s="41">
        <f t="shared" si="18"/>
        <v>3.22337308371507</v>
      </c>
      <c r="J180" s="43">
        <f t="shared" si="19"/>
        <v>0</v>
      </c>
      <c r="K180" s="43">
        <f t="shared" si="20"/>
        <v>0</v>
      </c>
      <c r="L180" s="44">
        <f t="shared" si="26"/>
        <v>0</v>
      </c>
      <c r="M180" s="1"/>
      <c r="O180" s="11"/>
      <c r="P180" s="10"/>
    </row>
    <row r="181" spans="1:16" x14ac:dyDescent="0.2">
      <c r="A181" s="49">
        <f t="shared" si="22"/>
        <v>555</v>
      </c>
      <c r="B181" s="50">
        <v>0.54</v>
      </c>
      <c r="C181" s="46">
        <f t="shared" si="23"/>
        <v>55.5</v>
      </c>
      <c r="D181" s="42">
        <f t="shared" si="13"/>
        <v>1687.7315822223038</v>
      </c>
      <c r="E181" s="40">
        <f t="shared" si="14"/>
        <v>1690</v>
      </c>
      <c r="F181" s="40">
        <f t="shared" si="15"/>
        <v>0.08</v>
      </c>
      <c r="G181" s="40">
        <f t="shared" si="16"/>
        <v>0.08</v>
      </c>
      <c r="H181" s="43">
        <f t="shared" si="17"/>
        <v>0.08</v>
      </c>
      <c r="I181" s="41">
        <f t="shared" si="18"/>
        <v>3.2273033773435027</v>
      </c>
      <c r="J181" s="43">
        <f t="shared" si="19"/>
        <v>0</v>
      </c>
      <c r="K181" s="43">
        <f t="shared" si="20"/>
        <v>0</v>
      </c>
      <c r="L181" s="44">
        <f t="shared" si="26"/>
        <v>0</v>
      </c>
      <c r="M181" s="1"/>
      <c r="O181" s="11"/>
      <c r="P181" s="10"/>
    </row>
    <row r="182" spans="1:16" x14ac:dyDescent="0.2">
      <c r="A182" s="49">
        <f t="shared" si="22"/>
        <v>560</v>
      </c>
      <c r="B182" s="50">
        <v>0.52</v>
      </c>
      <c r="C182" s="46">
        <f t="shared" si="23"/>
        <v>56</v>
      </c>
      <c r="D182" s="42">
        <f t="shared" si="13"/>
        <v>1702.9363712513336</v>
      </c>
      <c r="E182" s="40">
        <f t="shared" si="14"/>
        <v>1705</v>
      </c>
      <c r="F182" s="40">
        <f t="shared" si="15"/>
        <v>0.08</v>
      </c>
      <c r="G182" s="40">
        <f t="shared" si="16"/>
        <v>0.08</v>
      </c>
      <c r="H182" s="43">
        <f t="shared" si="17"/>
        <v>0.08</v>
      </c>
      <c r="I182" s="41">
        <f t="shared" si="18"/>
        <v>3.2311984212270271</v>
      </c>
      <c r="J182" s="43">
        <f t="shared" si="19"/>
        <v>0</v>
      </c>
      <c r="K182" s="43">
        <f t="shared" si="20"/>
        <v>0</v>
      </c>
      <c r="L182" s="44">
        <f t="shared" si="26"/>
        <v>0</v>
      </c>
      <c r="M182" s="1"/>
      <c r="O182" s="11"/>
      <c r="P182" s="10"/>
    </row>
    <row r="183" spans="1:16" x14ac:dyDescent="0.2">
      <c r="A183" s="49">
        <f t="shared" si="22"/>
        <v>565</v>
      </c>
      <c r="B183" s="50">
        <v>0.51</v>
      </c>
      <c r="C183" s="46">
        <f t="shared" si="23"/>
        <v>56.5</v>
      </c>
      <c r="D183" s="42">
        <f t="shared" si="13"/>
        <v>1718.1411602803632</v>
      </c>
      <c r="E183" s="40">
        <f t="shared" si="14"/>
        <v>1720</v>
      </c>
      <c r="F183" s="40">
        <f t="shared" si="15"/>
        <v>0.08</v>
      </c>
      <c r="G183" s="40">
        <f t="shared" si="16"/>
        <v>0.08</v>
      </c>
      <c r="H183" s="43">
        <f t="shared" si="17"/>
        <v>0.08</v>
      </c>
      <c r="I183" s="41">
        <f t="shared" si="18"/>
        <v>3.2350588420402651</v>
      </c>
      <c r="J183" s="43">
        <f t="shared" si="19"/>
        <v>0</v>
      </c>
      <c r="K183" s="43">
        <f t="shared" si="20"/>
        <v>0</v>
      </c>
      <c r="L183" s="44">
        <f t="shared" si="26"/>
        <v>0</v>
      </c>
      <c r="M183" s="1"/>
      <c r="O183" s="11"/>
      <c r="P183" s="10"/>
    </row>
    <row r="184" spans="1:16" x14ac:dyDescent="0.2">
      <c r="A184" s="49">
        <f t="shared" si="22"/>
        <v>570</v>
      </c>
      <c r="B184" s="50">
        <v>0.5</v>
      </c>
      <c r="C184" s="46">
        <f t="shared" si="23"/>
        <v>57</v>
      </c>
      <c r="D184" s="42">
        <f t="shared" si="13"/>
        <v>1733.3459493093931</v>
      </c>
      <c r="E184" s="40">
        <f t="shared" si="14"/>
        <v>1735</v>
      </c>
      <c r="F184" s="40">
        <f t="shared" si="15"/>
        <v>0.08</v>
      </c>
      <c r="G184" s="40">
        <f t="shared" si="16"/>
        <v>0.08</v>
      </c>
      <c r="H184" s="43">
        <f t="shared" si="17"/>
        <v>0.08</v>
      </c>
      <c r="I184" s="41">
        <f t="shared" si="18"/>
        <v>3.2388852498933178</v>
      </c>
      <c r="J184" s="43">
        <f t="shared" si="19"/>
        <v>0</v>
      </c>
      <c r="K184" s="43">
        <f t="shared" si="20"/>
        <v>0</v>
      </c>
      <c r="L184" s="44">
        <f t="shared" si="26"/>
        <v>0</v>
      </c>
      <c r="M184" s="1"/>
      <c r="O184" s="11"/>
      <c r="P184" s="10"/>
    </row>
    <row r="185" spans="1:16" x14ac:dyDescent="0.2">
      <c r="A185" s="49">
        <f t="shared" si="22"/>
        <v>575</v>
      </c>
      <c r="B185" s="50">
        <v>0.48</v>
      </c>
      <c r="C185" s="46">
        <f t="shared" si="23"/>
        <v>57.5</v>
      </c>
      <c r="D185" s="42">
        <f t="shared" si="13"/>
        <v>1748.5507383384229</v>
      </c>
      <c r="E185" s="40">
        <f t="shared" si="14"/>
        <v>1750</v>
      </c>
      <c r="F185" s="40">
        <f t="shared" si="15"/>
        <v>0.08</v>
      </c>
      <c r="G185" s="40">
        <f t="shared" si="16"/>
        <v>0.08</v>
      </c>
      <c r="H185" s="43">
        <f t="shared" si="17"/>
        <v>0.08</v>
      </c>
      <c r="I185" s="41">
        <f t="shared" si="18"/>
        <v>3.2426782389104569</v>
      </c>
      <c r="J185" s="43">
        <f t="shared" si="19"/>
        <v>0</v>
      </c>
      <c r="K185" s="43">
        <f t="shared" si="20"/>
        <v>0</v>
      </c>
      <c r="L185" s="44">
        <f t="shared" si="26"/>
        <v>0</v>
      </c>
      <c r="M185" s="1"/>
      <c r="O185" s="11"/>
      <c r="P185" s="10"/>
    </row>
    <row r="186" spans="1:16" x14ac:dyDescent="0.2">
      <c r="A186" s="49">
        <f t="shared" si="22"/>
        <v>580</v>
      </c>
      <c r="B186" s="50">
        <v>0.47</v>
      </c>
      <c r="C186" s="46">
        <f t="shared" si="23"/>
        <v>58</v>
      </c>
      <c r="D186" s="42">
        <f t="shared" si="13"/>
        <v>1763.7555273674525</v>
      </c>
      <c r="E186" s="40">
        <f t="shared" si="14"/>
        <v>1765</v>
      </c>
      <c r="F186" s="40">
        <f t="shared" si="15"/>
        <v>0.08</v>
      </c>
      <c r="G186" s="40">
        <f t="shared" si="16"/>
        <v>0.08</v>
      </c>
      <c r="H186" s="43">
        <f t="shared" si="17"/>
        <v>0.08</v>
      </c>
      <c r="I186" s="41">
        <f t="shared" si="18"/>
        <v>3.2464383877837637</v>
      </c>
      <c r="J186" s="43">
        <f t="shared" si="19"/>
        <v>0</v>
      </c>
      <c r="K186" s="43">
        <f t="shared" si="20"/>
        <v>0</v>
      </c>
      <c r="L186" s="44">
        <f t="shared" si="26"/>
        <v>0</v>
      </c>
      <c r="M186" s="1"/>
      <c r="O186" s="11"/>
      <c r="P186" s="10"/>
    </row>
    <row r="187" spans="1:16" x14ac:dyDescent="0.2">
      <c r="A187" s="49">
        <f t="shared" si="22"/>
        <v>585</v>
      </c>
      <c r="B187" s="50">
        <v>0.46</v>
      </c>
      <c r="C187" s="46">
        <f t="shared" si="23"/>
        <v>58.5</v>
      </c>
      <c r="D187" s="42">
        <f t="shared" si="13"/>
        <v>1778.9603163964823</v>
      </c>
      <c r="E187" s="40">
        <f t="shared" si="14"/>
        <v>1780</v>
      </c>
      <c r="F187" s="40">
        <f t="shared" si="15"/>
        <v>0.08</v>
      </c>
      <c r="G187" s="40">
        <f t="shared" si="16"/>
        <v>0.08</v>
      </c>
      <c r="H187" s="43">
        <f t="shared" si="17"/>
        <v>0.08</v>
      </c>
      <c r="I187" s="41">
        <f t="shared" si="18"/>
        <v>3.2501662603030068</v>
      </c>
      <c r="J187" s="43">
        <f t="shared" si="19"/>
        <v>0</v>
      </c>
      <c r="K187" s="43">
        <f t="shared" si="20"/>
        <v>0</v>
      </c>
      <c r="L187" s="44">
        <f t="shared" si="26"/>
        <v>0</v>
      </c>
      <c r="M187" s="1"/>
      <c r="O187" s="11"/>
      <c r="P187" s="10"/>
    </row>
    <row r="188" spans="1:16" x14ac:dyDescent="0.2">
      <c r="A188" s="49">
        <f t="shared" si="22"/>
        <v>590</v>
      </c>
      <c r="B188" s="50">
        <v>0.45</v>
      </c>
      <c r="C188" s="46">
        <f t="shared" si="23"/>
        <v>59</v>
      </c>
      <c r="D188" s="42">
        <f t="shared" si="13"/>
        <v>1794.1651054255121</v>
      </c>
      <c r="E188" s="40">
        <f t="shared" si="14"/>
        <v>1795</v>
      </c>
      <c r="F188" s="40">
        <f t="shared" si="15"/>
        <v>0.08</v>
      </c>
      <c r="G188" s="40">
        <f t="shared" si="16"/>
        <v>0.08</v>
      </c>
      <c r="H188" s="43">
        <f t="shared" si="17"/>
        <v>0.08</v>
      </c>
      <c r="I188" s="41">
        <f t="shared" si="18"/>
        <v>3.2538624058629706</v>
      </c>
      <c r="J188" s="43">
        <f t="shared" si="19"/>
        <v>0</v>
      </c>
      <c r="K188" s="43">
        <f t="shared" si="20"/>
        <v>0</v>
      </c>
      <c r="L188" s="44">
        <f t="shared" si="26"/>
        <v>0</v>
      </c>
      <c r="M188" s="1"/>
      <c r="O188" s="11"/>
      <c r="P188" s="10"/>
    </row>
    <row r="189" spans="1:16" x14ac:dyDescent="0.2">
      <c r="A189" s="49">
        <f t="shared" si="22"/>
        <v>595</v>
      </c>
      <c r="B189" s="50">
        <v>0.44</v>
      </c>
      <c r="C189" s="46">
        <f t="shared" si="23"/>
        <v>59.5</v>
      </c>
      <c r="D189" s="42">
        <f t="shared" si="13"/>
        <v>1809.369894454542</v>
      </c>
      <c r="E189" s="40">
        <f t="shared" si="14"/>
        <v>1810</v>
      </c>
      <c r="F189" s="40">
        <f t="shared" si="15"/>
        <v>0.08</v>
      </c>
      <c r="G189" s="40">
        <f t="shared" si="16"/>
        <v>0.08</v>
      </c>
      <c r="H189" s="43">
        <f t="shared" si="17"/>
        <v>0.08</v>
      </c>
      <c r="I189" s="41">
        <f t="shared" si="18"/>
        <v>3.2575273599493761</v>
      </c>
      <c r="J189" s="43">
        <f t="shared" si="19"/>
        <v>0</v>
      </c>
      <c r="K189" s="43">
        <f t="shared" si="20"/>
        <v>0</v>
      </c>
      <c r="L189" s="44">
        <f t="shared" si="26"/>
        <v>0</v>
      </c>
      <c r="M189" s="1"/>
      <c r="O189" s="11"/>
      <c r="P189" s="10"/>
    </row>
    <row r="190" spans="1:16" x14ac:dyDescent="0.2">
      <c r="A190" s="49">
        <f t="shared" si="22"/>
        <v>600</v>
      </c>
      <c r="B190" s="50">
        <v>0.42</v>
      </c>
      <c r="C190" s="46">
        <f t="shared" si="23"/>
        <v>60</v>
      </c>
      <c r="D190" s="42">
        <f t="shared" si="13"/>
        <v>1824.5746834835716</v>
      </c>
      <c r="E190" s="40">
        <f t="shared" si="14"/>
        <v>1825</v>
      </c>
      <c r="F190" s="40">
        <f t="shared" si="15"/>
        <v>0.08</v>
      </c>
      <c r="G190" s="40">
        <f t="shared" si="16"/>
        <v>0.08</v>
      </c>
      <c r="H190" s="43">
        <f t="shared" si="17"/>
        <v>0.08</v>
      </c>
      <c r="I190" s="41">
        <f t="shared" si="18"/>
        <v>3.2611616446044698</v>
      </c>
      <c r="J190" s="43">
        <f t="shared" si="19"/>
        <v>0</v>
      </c>
      <c r="K190" s="43">
        <f t="shared" si="20"/>
        <v>0</v>
      </c>
      <c r="L190" s="44">
        <f t="shared" si="26"/>
        <v>0</v>
      </c>
      <c r="M190" s="1"/>
      <c r="O190" s="11"/>
      <c r="P190" s="10"/>
    </row>
    <row r="191" spans="1:16" x14ac:dyDescent="0.2">
      <c r="A191" s="49">
        <f t="shared" si="22"/>
        <v>605</v>
      </c>
      <c r="B191" s="50">
        <v>0.41</v>
      </c>
      <c r="C191" s="46">
        <f t="shared" si="23"/>
        <v>60.5</v>
      </c>
      <c r="D191" s="42">
        <f t="shared" si="13"/>
        <v>1839.7794725126014</v>
      </c>
      <c r="E191" s="40">
        <f t="shared" si="14"/>
        <v>1840</v>
      </c>
      <c r="F191" s="40">
        <f t="shared" si="15"/>
        <v>0.08</v>
      </c>
      <c r="G191" s="40">
        <f t="shared" si="16"/>
        <v>0.08</v>
      </c>
      <c r="H191" s="43">
        <f t="shared" si="17"/>
        <v>0.08</v>
      </c>
      <c r="I191" s="41">
        <f t="shared" si="18"/>
        <v>3.2647657688732954</v>
      </c>
      <c r="J191" s="43">
        <f t="shared" si="19"/>
        <v>0</v>
      </c>
      <c r="K191" s="43">
        <f t="shared" si="20"/>
        <v>0</v>
      </c>
      <c r="L191" s="44">
        <f t="shared" si="26"/>
        <v>0</v>
      </c>
      <c r="M191" s="1"/>
      <c r="O191" s="11"/>
      <c r="P191" s="10"/>
    </row>
    <row r="192" spans="1:16" x14ac:dyDescent="0.2">
      <c r="A192" s="49">
        <f t="shared" si="22"/>
        <v>610</v>
      </c>
      <c r="B192" s="50">
        <v>0.4</v>
      </c>
      <c r="C192" s="46">
        <f t="shared" si="23"/>
        <v>61</v>
      </c>
      <c r="D192" s="42">
        <f t="shared" si="13"/>
        <v>1854.9842615416312</v>
      </c>
      <c r="E192" s="40">
        <f t="shared" si="14"/>
        <v>1855</v>
      </c>
      <c r="F192" s="40">
        <f t="shared" si="15"/>
        <v>0.08</v>
      </c>
      <c r="G192" s="40">
        <f t="shared" si="16"/>
        <v>0.08</v>
      </c>
      <c r="H192" s="43">
        <f t="shared" si="17"/>
        <v>0.08</v>
      </c>
      <c r="I192" s="41">
        <f t="shared" si="18"/>
        <v>3.2683402292315935</v>
      </c>
      <c r="J192" s="43">
        <f t="shared" si="19"/>
        <v>0</v>
      </c>
      <c r="K192" s="43">
        <f t="shared" si="20"/>
        <v>0</v>
      </c>
      <c r="L192" s="44">
        <f t="shared" si="26"/>
        <v>0</v>
      </c>
      <c r="M192" s="1"/>
      <c r="O192" s="11"/>
      <c r="P192" s="10"/>
    </row>
    <row r="193" spans="1:16" x14ac:dyDescent="0.2">
      <c r="A193" s="49">
        <f t="shared" si="22"/>
        <v>615</v>
      </c>
      <c r="B193" s="50">
        <v>0.4</v>
      </c>
      <c r="C193" s="46">
        <f t="shared" si="23"/>
        <v>61.5</v>
      </c>
      <c r="D193" s="42">
        <f t="shared" si="13"/>
        <v>1870.189050570661</v>
      </c>
      <c r="E193" s="40">
        <f t="shared" si="14"/>
        <v>1875</v>
      </c>
      <c r="F193" s="40">
        <f t="shared" si="15"/>
        <v>0.08</v>
      </c>
      <c r="G193" s="40">
        <f t="shared" si="16"/>
        <v>0.08</v>
      </c>
      <c r="H193" s="43">
        <f t="shared" si="17"/>
        <v>0.08</v>
      </c>
      <c r="I193" s="41">
        <f t="shared" si="18"/>
        <v>3.2718855099962432</v>
      </c>
      <c r="J193" s="43">
        <f t="shared" si="19"/>
        <v>0</v>
      </c>
      <c r="K193" s="43">
        <f t="shared" si="20"/>
        <v>0</v>
      </c>
      <c r="L193" s="44">
        <f t="shared" si="26"/>
        <v>0</v>
      </c>
      <c r="M193" s="1"/>
      <c r="O193" s="11"/>
      <c r="P193" s="10"/>
    </row>
    <row r="194" spans="1:16" x14ac:dyDescent="0.2">
      <c r="A194" s="49">
        <f t="shared" si="22"/>
        <v>620</v>
      </c>
      <c r="B194" s="50">
        <v>0.39</v>
      </c>
      <c r="C194" s="46">
        <f t="shared" si="23"/>
        <v>62</v>
      </c>
      <c r="D194" s="42">
        <f t="shared" si="13"/>
        <v>1885.3938395996906</v>
      </c>
      <c r="E194" s="40">
        <f t="shared" si="14"/>
        <v>1890</v>
      </c>
      <c r="F194" s="40">
        <f t="shared" si="15"/>
        <v>0.08</v>
      </c>
      <c r="G194" s="40">
        <f t="shared" si="16"/>
        <v>0.08</v>
      </c>
      <c r="H194" s="43">
        <f t="shared" si="17"/>
        <v>0.08</v>
      </c>
      <c r="I194" s="41">
        <f t="shared" si="18"/>
        <v>3.2754020837190803</v>
      </c>
      <c r="J194" s="43">
        <f t="shared" si="19"/>
        <v>0</v>
      </c>
      <c r="K194" s="43">
        <f t="shared" si="20"/>
        <v>0</v>
      </c>
      <c r="L194" s="44">
        <f t="shared" si="26"/>
        <v>0</v>
      </c>
      <c r="M194" s="1"/>
      <c r="O194" s="11"/>
      <c r="P194" s="10"/>
    </row>
    <row r="195" spans="1:16" x14ac:dyDescent="0.2">
      <c r="A195" s="49">
        <f t="shared" si="22"/>
        <v>625</v>
      </c>
      <c r="B195" s="50">
        <v>0.38</v>
      </c>
      <c r="C195" s="46">
        <f t="shared" si="23"/>
        <v>62.5</v>
      </c>
      <c r="D195" s="42">
        <f t="shared" si="13"/>
        <v>1900.5986286287205</v>
      </c>
      <c r="E195" s="40">
        <f t="shared" si="14"/>
        <v>1905</v>
      </c>
      <c r="F195" s="40">
        <f t="shared" si="15"/>
        <v>0.08</v>
      </c>
      <c r="G195" s="40">
        <f t="shared" si="16"/>
        <v>0.08</v>
      </c>
      <c r="H195" s="43">
        <f t="shared" si="17"/>
        <v>0.08</v>
      </c>
      <c r="I195" s="41">
        <f t="shared" si="18"/>
        <v>3.2788904115649018</v>
      </c>
      <c r="J195" s="43">
        <f t="shared" si="19"/>
        <v>0</v>
      </c>
      <c r="K195" s="43">
        <f t="shared" si="20"/>
        <v>0</v>
      </c>
      <c r="L195" s="44">
        <f t="shared" si="26"/>
        <v>0</v>
      </c>
      <c r="M195" s="1"/>
      <c r="O195" s="11"/>
      <c r="P195" s="10"/>
    </row>
    <row r="196" spans="1:16" x14ac:dyDescent="0.2">
      <c r="A196" s="49">
        <f t="shared" si="22"/>
        <v>630</v>
      </c>
      <c r="B196" s="50">
        <v>0.37</v>
      </c>
      <c r="C196" s="46">
        <f t="shared" si="23"/>
        <v>63</v>
      </c>
      <c r="D196" s="42">
        <f t="shared" si="13"/>
        <v>1915.8034176577503</v>
      </c>
      <c r="E196" s="40">
        <f t="shared" si="14"/>
        <v>1920</v>
      </c>
      <c r="F196" s="40">
        <f t="shared" si="15"/>
        <v>0.08</v>
      </c>
      <c r="G196" s="40">
        <f t="shared" si="16"/>
        <v>0.08</v>
      </c>
      <c r="H196" s="43">
        <f t="shared" si="17"/>
        <v>0.08</v>
      </c>
      <c r="I196" s="41">
        <f t="shared" si="18"/>
        <v>3.2823509436744081</v>
      </c>
      <c r="J196" s="43">
        <f t="shared" si="19"/>
        <v>0</v>
      </c>
      <c r="K196" s="43">
        <f t="shared" si="20"/>
        <v>0</v>
      </c>
      <c r="L196" s="44">
        <f t="shared" si="26"/>
        <v>0</v>
      </c>
      <c r="M196" s="1"/>
      <c r="O196" s="11"/>
      <c r="P196" s="10"/>
    </row>
    <row r="197" spans="1:16" x14ac:dyDescent="0.2">
      <c r="A197" s="49">
        <f t="shared" si="22"/>
        <v>635</v>
      </c>
      <c r="B197" s="50">
        <v>0.36</v>
      </c>
      <c r="C197" s="46">
        <f t="shared" si="23"/>
        <v>63.5</v>
      </c>
      <c r="D197" s="42">
        <f t="shared" si="13"/>
        <v>1931.0082066867799</v>
      </c>
      <c r="E197" s="40">
        <f t="shared" si="14"/>
        <v>1935</v>
      </c>
      <c r="F197" s="40">
        <f t="shared" si="15"/>
        <v>0.08</v>
      </c>
      <c r="G197" s="40">
        <f t="shared" si="16"/>
        <v>0.08</v>
      </c>
      <c r="H197" s="43">
        <f t="shared" si="17"/>
        <v>0.08</v>
      </c>
      <c r="I197" s="41">
        <f t="shared" si="18"/>
        <v>3.2857841195128019</v>
      </c>
      <c r="J197" s="43">
        <f t="shared" si="19"/>
        <v>0</v>
      </c>
      <c r="K197" s="43">
        <f t="shared" si="20"/>
        <v>0</v>
      </c>
      <c r="L197" s="44">
        <f t="shared" si="26"/>
        <v>0</v>
      </c>
      <c r="M197" s="1"/>
      <c r="O197" s="11"/>
      <c r="P197" s="10"/>
    </row>
    <row r="198" spans="1:16" x14ac:dyDescent="0.2">
      <c r="A198" s="49">
        <f t="shared" si="22"/>
        <v>640</v>
      </c>
      <c r="B198" s="50">
        <v>0.35</v>
      </c>
      <c r="C198" s="46">
        <f t="shared" si="23"/>
        <v>64</v>
      </c>
      <c r="D198" s="42">
        <f t="shared" si="13"/>
        <v>1946.2129957158097</v>
      </c>
      <c r="E198" s="40">
        <f t="shared" si="14"/>
        <v>1950</v>
      </c>
      <c r="F198" s="40">
        <f t="shared" si="15"/>
        <v>0.08</v>
      </c>
      <c r="G198" s="40">
        <f t="shared" si="16"/>
        <v>0.08</v>
      </c>
      <c r="H198" s="43">
        <f t="shared" si="17"/>
        <v>0.08</v>
      </c>
      <c r="I198" s="41">
        <f t="shared" si="18"/>
        <v>3.2891903682047134</v>
      </c>
      <c r="J198" s="43">
        <f t="shared" si="19"/>
        <v>0</v>
      </c>
      <c r="K198" s="43">
        <f t="shared" si="20"/>
        <v>0</v>
      </c>
      <c r="L198" s="44">
        <f t="shared" si="26"/>
        <v>0</v>
      </c>
      <c r="M198" s="1"/>
      <c r="O198" s="11"/>
      <c r="P198" s="10"/>
    </row>
    <row r="199" spans="1:16" x14ac:dyDescent="0.2">
      <c r="A199" s="49">
        <f t="shared" si="22"/>
        <v>645</v>
      </c>
      <c r="B199" s="50">
        <v>0.35</v>
      </c>
      <c r="C199" s="46">
        <f t="shared" si="23"/>
        <v>64.5</v>
      </c>
      <c r="D199" s="42">
        <f t="shared" ref="D199:D262" si="27">100*C199/$F$61</f>
        <v>1961.4177847448395</v>
      </c>
      <c r="E199" s="40">
        <f t="shared" ref="E199:E262" si="28">TRUNC((D199+5)/5)*5</f>
        <v>1965</v>
      </c>
      <c r="F199" s="40">
        <f t="shared" ref="F199:F262" si="29">VLOOKUP(E199-5,$A$71:$B$270,2)</f>
        <v>0.08</v>
      </c>
      <c r="G199" s="40">
        <f t="shared" ref="G199:G262" si="30">VLOOKUP(E199,$A$71:$B$270,2)</f>
        <v>0.08</v>
      </c>
      <c r="H199" s="43">
        <f t="shared" ref="H199:H262" si="31">IF(G199&gt;=F199,F199+(((D199-(E199-5))/5)*(G199-F199)),F199-(((D199-(E199-5))/5)*(F199-G199)))</f>
        <v>0.08</v>
      </c>
      <c r="I199" s="41">
        <f t="shared" ref="I199:I262" si="32">LOG(D199)</f>
        <v>3.2925701088560944</v>
      </c>
      <c r="J199" s="43">
        <f t="shared" ref="J199:J262" si="33">IF(D199&gt;0,IF(D199&lt;=135,-0.42+(0.22*I199)+((1.42-(0.22*I199))*($F$36/13.6)),IF(D199&lt;=440,-14.48+(6.83*I199)+((15.48-(6.83*I199))*($F$36/13.6)),IF(D199&lt;=1000,-5.36+(3.38*I199)+((6.36-(3.38*I199))*($F$36/13.6)),0))),0)</f>
        <v>0</v>
      </c>
      <c r="K199" s="43">
        <f t="shared" ref="K199:K262" si="34">H199*J199</f>
        <v>0</v>
      </c>
      <c r="L199" s="44">
        <f t="shared" ref="L199:L230" si="35">K199*($F$64/$F$61)</f>
        <v>0</v>
      </c>
      <c r="M199" s="1"/>
      <c r="O199" s="11"/>
      <c r="P199" s="10"/>
    </row>
    <row r="200" spans="1:16" x14ac:dyDescent="0.2">
      <c r="A200" s="49">
        <f t="shared" ref="A200:A263" si="36">A199+5</f>
        <v>650</v>
      </c>
      <c r="B200" s="50">
        <v>0.34</v>
      </c>
      <c r="C200" s="46">
        <f t="shared" ref="C200:C263" si="37">C199+$F$58</f>
        <v>65</v>
      </c>
      <c r="D200" s="42">
        <f t="shared" si="27"/>
        <v>1976.6225737738694</v>
      </c>
      <c r="E200" s="40">
        <f t="shared" si="28"/>
        <v>1980</v>
      </c>
      <c r="F200" s="40">
        <f t="shared" si="29"/>
        <v>0.08</v>
      </c>
      <c r="G200" s="40">
        <f t="shared" si="30"/>
        <v>0.08</v>
      </c>
      <c r="H200" s="43">
        <f t="shared" si="31"/>
        <v>0.08</v>
      </c>
      <c r="I200" s="41">
        <f t="shared" si="32"/>
        <v>3.2959237508636821</v>
      </c>
      <c r="J200" s="43">
        <f t="shared" si="33"/>
        <v>0</v>
      </c>
      <c r="K200" s="43">
        <f t="shared" si="34"/>
        <v>0</v>
      </c>
      <c r="L200" s="44">
        <f t="shared" si="35"/>
        <v>0</v>
      </c>
      <c r="M200" s="1"/>
      <c r="O200" s="11"/>
      <c r="P200" s="10"/>
    </row>
    <row r="201" spans="1:16" x14ac:dyDescent="0.2">
      <c r="A201" s="49">
        <f t="shared" si="36"/>
        <v>655</v>
      </c>
      <c r="B201" s="50">
        <v>0.33</v>
      </c>
      <c r="C201" s="46">
        <f t="shared" si="37"/>
        <v>65.5</v>
      </c>
      <c r="D201" s="42">
        <f t="shared" si="27"/>
        <v>1991.827362802899</v>
      </c>
      <c r="E201" s="40">
        <f t="shared" si="28"/>
        <v>1995</v>
      </c>
      <c r="F201" s="40">
        <f t="shared" si="29"/>
        <v>0.08</v>
      </c>
      <c r="G201" s="40">
        <f t="shared" si="30"/>
        <v>0.08</v>
      </c>
      <c r="H201" s="43">
        <f t="shared" si="31"/>
        <v>0.08</v>
      </c>
      <c r="I201" s="41">
        <f t="shared" si="32"/>
        <v>3.2992516942126096</v>
      </c>
      <c r="J201" s="43">
        <f t="shared" si="33"/>
        <v>0</v>
      </c>
      <c r="K201" s="43">
        <f t="shared" si="34"/>
        <v>0</v>
      </c>
      <c r="L201" s="44">
        <f t="shared" si="35"/>
        <v>0</v>
      </c>
      <c r="M201" s="1"/>
      <c r="O201" s="11"/>
      <c r="P201" s="10"/>
    </row>
    <row r="202" spans="1:16" x14ac:dyDescent="0.2">
      <c r="A202" s="49">
        <f t="shared" si="36"/>
        <v>660</v>
      </c>
      <c r="B202" s="50">
        <v>0.33</v>
      </c>
      <c r="C202" s="46">
        <f t="shared" si="37"/>
        <v>66</v>
      </c>
      <c r="D202" s="42">
        <f t="shared" si="27"/>
        <v>2007.0321518319288</v>
      </c>
      <c r="E202" s="40">
        <f t="shared" si="28"/>
        <v>2010</v>
      </c>
      <c r="F202" s="40">
        <f t="shared" si="29"/>
        <v>0.08</v>
      </c>
      <c r="G202" s="40">
        <f t="shared" si="30"/>
        <v>0.08</v>
      </c>
      <c r="H202" s="43">
        <f t="shared" si="31"/>
        <v>0.08</v>
      </c>
      <c r="I202" s="41">
        <f t="shared" si="32"/>
        <v>3.3025543297626951</v>
      </c>
      <c r="J202" s="43">
        <f t="shared" si="33"/>
        <v>0</v>
      </c>
      <c r="K202" s="43">
        <f t="shared" si="34"/>
        <v>0</v>
      </c>
      <c r="L202" s="44">
        <f t="shared" si="35"/>
        <v>0</v>
      </c>
      <c r="M202" s="1"/>
      <c r="O202" s="11"/>
      <c r="P202" s="10"/>
    </row>
    <row r="203" spans="1:16" x14ac:dyDescent="0.2">
      <c r="A203" s="49">
        <f t="shared" si="36"/>
        <v>665</v>
      </c>
      <c r="B203" s="50">
        <v>0.32</v>
      </c>
      <c r="C203" s="46">
        <f t="shared" si="37"/>
        <v>66.5</v>
      </c>
      <c r="D203" s="42">
        <f t="shared" si="27"/>
        <v>2022.2369408609586</v>
      </c>
      <c r="E203" s="40">
        <f t="shared" si="28"/>
        <v>2025</v>
      </c>
      <c r="F203" s="40">
        <f t="shared" si="29"/>
        <v>0.08</v>
      </c>
      <c r="G203" s="40">
        <f t="shared" si="30"/>
        <v>0.08</v>
      </c>
      <c r="H203" s="43">
        <f t="shared" si="31"/>
        <v>0.08</v>
      </c>
      <c r="I203" s="41">
        <f t="shared" si="32"/>
        <v>3.3058320395239309</v>
      </c>
      <c r="J203" s="43">
        <f t="shared" si="33"/>
        <v>0</v>
      </c>
      <c r="K203" s="43">
        <f t="shared" si="34"/>
        <v>0</v>
      </c>
      <c r="L203" s="44">
        <f t="shared" si="35"/>
        <v>0</v>
      </c>
      <c r="M203" s="1"/>
      <c r="O203" s="11"/>
      <c r="P203" s="10"/>
    </row>
    <row r="204" spans="1:16" x14ac:dyDescent="0.2">
      <c r="A204" s="49">
        <f t="shared" si="36"/>
        <v>670</v>
      </c>
      <c r="B204" s="50">
        <v>0.31</v>
      </c>
      <c r="C204" s="46">
        <f t="shared" si="37"/>
        <v>67</v>
      </c>
      <c r="D204" s="42">
        <f t="shared" si="27"/>
        <v>2037.4417298899884</v>
      </c>
      <c r="E204" s="40">
        <f t="shared" si="28"/>
        <v>2040</v>
      </c>
      <c r="F204" s="40">
        <f t="shared" si="29"/>
        <v>0.08</v>
      </c>
      <c r="G204" s="40">
        <f t="shared" si="30"/>
        <v>0.08</v>
      </c>
      <c r="H204" s="43">
        <f t="shared" si="31"/>
        <v>0.08</v>
      </c>
      <c r="I204" s="41">
        <f t="shared" si="32"/>
        <v>3.3090851969216528</v>
      </c>
      <c r="J204" s="43">
        <f t="shared" si="33"/>
        <v>0</v>
      </c>
      <c r="K204" s="43">
        <f t="shared" si="34"/>
        <v>0</v>
      </c>
      <c r="L204" s="44">
        <f t="shared" si="35"/>
        <v>0</v>
      </c>
      <c r="M204" s="1"/>
      <c r="O204" s="11"/>
      <c r="P204" s="10"/>
    </row>
    <row r="205" spans="1:16" x14ac:dyDescent="0.2">
      <c r="A205" s="49">
        <f t="shared" si="36"/>
        <v>675</v>
      </c>
      <c r="B205" s="50">
        <v>0.31</v>
      </c>
      <c r="C205" s="46">
        <f t="shared" si="37"/>
        <v>67.5</v>
      </c>
      <c r="D205" s="42">
        <f t="shared" si="27"/>
        <v>2052.646518919018</v>
      </c>
      <c r="E205" s="40">
        <f t="shared" si="28"/>
        <v>2055</v>
      </c>
      <c r="F205" s="40">
        <f t="shared" si="29"/>
        <v>0.08</v>
      </c>
      <c r="G205" s="40">
        <f t="shared" si="30"/>
        <v>0.08</v>
      </c>
      <c r="H205" s="43">
        <f t="shared" si="31"/>
        <v>0.08</v>
      </c>
      <c r="I205" s="41">
        <f t="shared" si="32"/>
        <v>3.3123141670518512</v>
      </c>
      <c r="J205" s="43">
        <f t="shared" si="33"/>
        <v>0</v>
      </c>
      <c r="K205" s="43">
        <f t="shared" si="34"/>
        <v>0</v>
      </c>
      <c r="L205" s="44">
        <f t="shared" si="35"/>
        <v>0</v>
      </c>
      <c r="M205" s="1"/>
      <c r="O205" s="11"/>
      <c r="P205" s="10"/>
    </row>
    <row r="206" spans="1:16" x14ac:dyDescent="0.2">
      <c r="A206" s="49">
        <f t="shared" si="36"/>
        <v>680</v>
      </c>
      <c r="B206" s="50">
        <v>0.3</v>
      </c>
      <c r="C206" s="46">
        <f t="shared" si="37"/>
        <v>68</v>
      </c>
      <c r="D206" s="42">
        <f t="shared" si="27"/>
        <v>2067.8513079480481</v>
      </c>
      <c r="E206" s="40">
        <f t="shared" si="28"/>
        <v>2070</v>
      </c>
      <c r="F206" s="40">
        <f t="shared" si="29"/>
        <v>0.08</v>
      </c>
      <c r="G206" s="40">
        <f t="shared" si="30"/>
        <v>0.08</v>
      </c>
      <c r="H206" s="43">
        <f t="shared" si="31"/>
        <v>0.08</v>
      </c>
      <c r="I206" s="41">
        <f t="shared" si="32"/>
        <v>3.3155193069270625</v>
      </c>
      <c r="J206" s="43">
        <f t="shared" si="33"/>
        <v>0</v>
      </c>
      <c r="K206" s="43">
        <f t="shared" si="34"/>
        <v>0</v>
      </c>
      <c r="L206" s="44">
        <f t="shared" si="35"/>
        <v>0</v>
      </c>
      <c r="M206" s="1"/>
      <c r="O206" s="11"/>
      <c r="P206" s="10"/>
    </row>
    <row r="207" spans="1:16" x14ac:dyDescent="0.2">
      <c r="A207" s="49">
        <f t="shared" si="36"/>
        <v>685</v>
      </c>
      <c r="B207" s="50">
        <v>0.3</v>
      </c>
      <c r="C207" s="46">
        <f t="shared" si="37"/>
        <v>68.5</v>
      </c>
      <c r="D207" s="42">
        <f t="shared" si="27"/>
        <v>2083.0560969770777</v>
      </c>
      <c r="E207" s="40">
        <f t="shared" si="28"/>
        <v>2085</v>
      </c>
      <c r="F207" s="40">
        <f t="shared" si="29"/>
        <v>0.08</v>
      </c>
      <c r="G207" s="40">
        <f t="shared" si="30"/>
        <v>0.08</v>
      </c>
      <c r="H207" s="43">
        <f t="shared" si="31"/>
        <v>0.08</v>
      </c>
      <c r="I207" s="41">
        <f t="shared" si="32"/>
        <v>3.3187009657132518</v>
      </c>
      <c r="J207" s="43">
        <f t="shared" si="33"/>
        <v>0</v>
      </c>
      <c r="K207" s="43">
        <f t="shared" si="34"/>
        <v>0</v>
      </c>
      <c r="L207" s="44">
        <f t="shared" si="35"/>
        <v>0</v>
      </c>
      <c r="M207" s="1"/>
      <c r="O207" s="11"/>
      <c r="P207" s="10"/>
    </row>
    <row r="208" spans="1:16" x14ac:dyDescent="0.2">
      <c r="A208" s="49">
        <f t="shared" si="36"/>
        <v>690</v>
      </c>
      <c r="B208" s="50">
        <v>0.28999999999999998</v>
      </c>
      <c r="C208" s="46">
        <f t="shared" si="37"/>
        <v>69</v>
      </c>
      <c r="D208" s="42">
        <f t="shared" si="27"/>
        <v>2098.2608860061073</v>
      </c>
      <c r="E208" s="40">
        <f t="shared" si="28"/>
        <v>2100</v>
      </c>
      <c r="F208" s="40">
        <f t="shared" si="29"/>
        <v>0.08</v>
      </c>
      <c r="G208" s="40">
        <f t="shared" si="30"/>
        <v>0.08</v>
      </c>
      <c r="H208" s="43">
        <f t="shared" si="31"/>
        <v>0.08</v>
      </c>
      <c r="I208" s="41">
        <f t="shared" si="32"/>
        <v>3.3218594849580816</v>
      </c>
      <c r="J208" s="43">
        <f t="shared" si="33"/>
        <v>0</v>
      </c>
      <c r="K208" s="43">
        <f t="shared" si="34"/>
        <v>0</v>
      </c>
      <c r="L208" s="44">
        <f t="shared" si="35"/>
        <v>0</v>
      </c>
      <c r="M208" s="1"/>
      <c r="O208" s="11"/>
      <c r="P208" s="10"/>
    </row>
    <row r="209" spans="1:16" x14ac:dyDescent="0.2">
      <c r="A209" s="49">
        <f t="shared" si="36"/>
        <v>695</v>
      </c>
      <c r="B209" s="50">
        <v>0.28000000000000003</v>
      </c>
      <c r="C209" s="46">
        <f t="shared" si="37"/>
        <v>69.5</v>
      </c>
      <c r="D209" s="42">
        <f t="shared" si="27"/>
        <v>2113.4656750351373</v>
      </c>
      <c r="E209" s="40">
        <f t="shared" si="28"/>
        <v>2115</v>
      </c>
      <c r="F209" s="40">
        <f t="shared" si="29"/>
        <v>0.08</v>
      </c>
      <c r="G209" s="40">
        <f t="shared" si="30"/>
        <v>0.08</v>
      </c>
      <c r="H209" s="43">
        <f t="shared" si="31"/>
        <v>0.08</v>
      </c>
      <c r="I209" s="41">
        <f t="shared" si="32"/>
        <v>3.3249951988109405</v>
      </c>
      <c r="J209" s="43">
        <f t="shared" si="33"/>
        <v>0</v>
      </c>
      <c r="K209" s="43">
        <f t="shared" si="34"/>
        <v>0</v>
      </c>
      <c r="L209" s="44">
        <f t="shared" si="35"/>
        <v>0</v>
      </c>
      <c r="M209" s="1"/>
      <c r="O209" s="11"/>
      <c r="P209" s="10"/>
    </row>
    <row r="210" spans="1:16" x14ac:dyDescent="0.2">
      <c r="A210" s="49">
        <f t="shared" si="36"/>
        <v>700</v>
      </c>
      <c r="B210" s="50">
        <v>0.28000000000000003</v>
      </c>
      <c r="C210" s="46">
        <f t="shared" si="37"/>
        <v>70</v>
      </c>
      <c r="D210" s="42">
        <f t="shared" si="27"/>
        <v>2128.6704640641669</v>
      </c>
      <c r="E210" s="40">
        <f t="shared" si="28"/>
        <v>2130</v>
      </c>
      <c r="F210" s="40">
        <f t="shared" si="29"/>
        <v>0.08</v>
      </c>
      <c r="G210" s="40">
        <f t="shared" si="30"/>
        <v>0.08</v>
      </c>
      <c r="H210" s="43">
        <f t="shared" si="31"/>
        <v>0.08</v>
      </c>
      <c r="I210" s="41">
        <f t="shared" si="32"/>
        <v>3.3281084342350833</v>
      </c>
      <c r="J210" s="43">
        <f t="shared" si="33"/>
        <v>0</v>
      </c>
      <c r="K210" s="43">
        <f t="shared" si="34"/>
        <v>0</v>
      </c>
      <c r="L210" s="44">
        <f t="shared" si="35"/>
        <v>0</v>
      </c>
      <c r="M210" s="1"/>
      <c r="O210" s="11"/>
      <c r="P210" s="10"/>
    </row>
    <row r="211" spans="1:16" x14ac:dyDescent="0.2">
      <c r="A211" s="49">
        <f t="shared" si="36"/>
        <v>705</v>
      </c>
      <c r="B211" s="50">
        <v>0.27</v>
      </c>
      <c r="C211" s="46">
        <f t="shared" si="37"/>
        <v>70.5</v>
      </c>
      <c r="D211" s="42">
        <f t="shared" si="27"/>
        <v>2143.8752530931965</v>
      </c>
      <c r="E211" s="40">
        <f t="shared" si="28"/>
        <v>2145</v>
      </c>
      <c r="F211" s="40">
        <f t="shared" si="29"/>
        <v>0.08</v>
      </c>
      <c r="G211" s="40">
        <f t="shared" si="30"/>
        <v>0.08</v>
      </c>
      <c r="H211" s="43">
        <f t="shared" si="31"/>
        <v>0.08</v>
      </c>
      <c r="I211" s="41">
        <f t="shared" si="32"/>
        <v>3.3311995112122252</v>
      </c>
      <c r="J211" s="43">
        <f t="shared" si="33"/>
        <v>0</v>
      </c>
      <c r="K211" s="43">
        <f t="shared" si="34"/>
        <v>0</v>
      </c>
      <c r="L211" s="44">
        <f t="shared" si="35"/>
        <v>0</v>
      </c>
      <c r="M211" s="1"/>
      <c r="O211" s="11"/>
      <c r="P211" s="10"/>
    </row>
    <row r="212" spans="1:16" x14ac:dyDescent="0.2">
      <c r="A212" s="49">
        <f t="shared" si="36"/>
        <v>710</v>
      </c>
      <c r="B212" s="50">
        <v>0.27</v>
      </c>
      <c r="C212" s="46">
        <f t="shared" si="37"/>
        <v>71</v>
      </c>
      <c r="D212" s="42">
        <f t="shared" si="27"/>
        <v>2159.0800421222266</v>
      </c>
      <c r="E212" s="40">
        <f t="shared" si="28"/>
        <v>2160</v>
      </c>
      <c r="F212" s="40">
        <f t="shared" si="29"/>
        <v>0.08</v>
      </c>
      <c r="G212" s="40">
        <f t="shared" si="30"/>
        <v>0.08</v>
      </c>
      <c r="H212" s="43">
        <f t="shared" si="31"/>
        <v>0.08</v>
      </c>
      <c r="I212" s="41">
        <f t="shared" si="32"/>
        <v>3.3342687429399018</v>
      </c>
      <c r="J212" s="43">
        <f t="shared" si="33"/>
        <v>0</v>
      </c>
      <c r="K212" s="43">
        <f t="shared" si="34"/>
        <v>0</v>
      </c>
      <c r="L212" s="44">
        <f t="shared" si="35"/>
        <v>0</v>
      </c>
      <c r="M212" s="1"/>
      <c r="O212" s="11"/>
      <c r="P212" s="10"/>
    </row>
    <row r="213" spans="1:16" x14ac:dyDescent="0.2">
      <c r="A213" s="49">
        <f t="shared" si="36"/>
        <v>715</v>
      </c>
      <c r="B213" s="50">
        <v>0.26</v>
      </c>
      <c r="C213" s="46">
        <f t="shared" si="37"/>
        <v>71.5</v>
      </c>
      <c r="D213" s="42">
        <f t="shared" si="27"/>
        <v>2174.2848311512562</v>
      </c>
      <c r="E213" s="40">
        <f t="shared" si="28"/>
        <v>2175</v>
      </c>
      <c r="F213" s="40">
        <f t="shared" si="29"/>
        <v>0.08</v>
      </c>
      <c r="G213" s="40">
        <f t="shared" si="30"/>
        <v>0.08</v>
      </c>
      <c r="H213" s="43">
        <f t="shared" si="31"/>
        <v>0.08</v>
      </c>
      <c r="I213" s="41">
        <f t="shared" si="32"/>
        <v>3.337316436021907</v>
      </c>
      <c r="J213" s="43">
        <f t="shared" si="33"/>
        <v>0</v>
      </c>
      <c r="K213" s="43">
        <f t="shared" si="34"/>
        <v>0</v>
      </c>
      <c r="L213" s="44">
        <f t="shared" si="35"/>
        <v>0</v>
      </c>
      <c r="M213" s="1"/>
      <c r="O213" s="11"/>
      <c r="P213" s="10"/>
    </row>
    <row r="214" spans="1:16" x14ac:dyDescent="0.2">
      <c r="A214" s="49">
        <f t="shared" si="36"/>
        <v>720</v>
      </c>
      <c r="B214" s="50">
        <v>0.26</v>
      </c>
      <c r="C214" s="46">
        <f t="shared" si="37"/>
        <v>72</v>
      </c>
      <c r="D214" s="42">
        <f t="shared" si="27"/>
        <v>2189.4896201802858</v>
      </c>
      <c r="E214" s="40">
        <f t="shared" si="28"/>
        <v>2190</v>
      </c>
      <c r="F214" s="40">
        <f t="shared" si="29"/>
        <v>0.08</v>
      </c>
      <c r="G214" s="40">
        <f t="shared" si="30"/>
        <v>0.08</v>
      </c>
      <c r="H214" s="43">
        <f t="shared" si="31"/>
        <v>0.08</v>
      </c>
      <c r="I214" s="41">
        <f t="shared" si="32"/>
        <v>3.3403428906520949</v>
      </c>
      <c r="J214" s="43">
        <f t="shared" si="33"/>
        <v>0</v>
      </c>
      <c r="K214" s="43">
        <f t="shared" si="34"/>
        <v>0</v>
      </c>
      <c r="L214" s="44">
        <f t="shared" si="35"/>
        <v>0</v>
      </c>
      <c r="M214" s="1"/>
      <c r="O214" s="11"/>
      <c r="P214" s="10"/>
    </row>
    <row r="215" spans="1:16" x14ac:dyDescent="0.2">
      <c r="A215" s="49">
        <f t="shared" si="36"/>
        <v>725</v>
      </c>
      <c r="B215" s="50">
        <v>0.25</v>
      </c>
      <c r="C215" s="46">
        <f t="shared" si="37"/>
        <v>72.5</v>
      </c>
      <c r="D215" s="42">
        <f t="shared" si="27"/>
        <v>2204.6944092093158</v>
      </c>
      <c r="E215" s="40">
        <f t="shared" si="28"/>
        <v>2205</v>
      </c>
      <c r="F215" s="40">
        <f t="shared" si="29"/>
        <v>0.08</v>
      </c>
      <c r="G215" s="40">
        <f t="shared" si="30"/>
        <v>0.08</v>
      </c>
      <c r="H215" s="43">
        <f t="shared" si="31"/>
        <v>0.08</v>
      </c>
      <c r="I215" s="41">
        <f t="shared" si="32"/>
        <v>3.3433484007918199</v>
      </c>
      <c r="J215" s="43">
        <f t="shared" si="33"/>
        <v>0</v>
      </c>
      <c r="K215" s="43">
        <f t="shared" si="34"/>
        <v>0</v>
      </c>
      <c r="L215" s="44">
        <f t="shared" si="35"/>
        <v>0</v>
      </c>
      <c r="M215" s="1"/>
      <c r="O215" s="11"/>
      <c r="P215" s="10"/>
    </row>
    <row r="216" spans="1:16" x14ac:dyDescent="0.2">
      <c r="A216" s="49">
        <f t="shared" si="36"/>
        <v>730</v>
      </c>
      <c r="B216" s="50">
        <v>0.25</v>
      </c>
      <c r="C216" s="46">
        <f t="shared" si="37"/>
        <v>73</v>
      </c>
      <c r="D216" s="42">
        <f t="shared" si="27"/>
        <v>2219.8991982383454</v>
      </c>
      <c r="E216" s="40">
        <f t="shared" si="28"/>
        <v>2220</v>
      </c>
      <c r="F216" s="40">
        <f t="shared" si="29"/>
        <v>0.08</v>
      </c>
      <c r="G216" s="40">
        <f t="shared" si="30"/>
        <v>0.08</v>
      </c>
      <c r="H216" s="43">
        <f t="shared" si="31"/>
        <v>0.08</v>
      </c>
      <c r="I216" s="41">
        <f t="shared" si="32"/>
        <v>3.3463332543412823</v>
      </c>
      <c r="J216" s="43">
        <f t="shared" si="33"/>
        <v>0</v>
      </c>
      <c r="K216" s="43">
        <f t="shared" si="34"/>
        <v>0</v>
      </c>
      <c r="L216" s="44">
        <f t="shared" si="35"/>
        <v>0</v>
      </c>
      <c r="M216" s="1"/>
      <c r="O216" s="11"/>
      <c r="P216" s="10"/>
    </row>
    <row r="217" spans="1:16" x14ac:dyDescent="0.2">
      <c r="A217" s="49">
        <f t="shared" si="36"/>
        <v>735</v>
      </c>
      <c r="B217" s="50">
        <v>0.24</v>
      </c>
      <c r="C217" s="46">
        <f t="shared" si="37"/>
        <v>73.5</v>
      </c>
      <c r="D217" s="42">
        <f t="shared" si="27"/>
        <v>2235.1039872673755</v>
      </c>
      <c r="E217" s="40">
        <f t="shared" si="28"/>
        <v>2240</v>
      </c>
      <c r="F217" s="40">
        <f t="shared" si="29"/>
        <v>0.08</v>
      </c>
      <c r="G217" s="40">
        <f t="shared" si="30"/>
        <v>0.08</v>
      </c>
      <c r="H217" s="43">
        <f t="shared" si="31"/>
        <v>0.08</v>
      </c>
      <c r="I217" s="41">
        <f t="shared" si="32"/>
        <v>3.3492977333050211</v>
      </c>
      <c r="J217" s="43">
        <f t="shared" si="33"/>
        <v>0</v>
      </c>
      <c r="K217" s="43">
        <f t="shared" si="34"/>
        <v>0</v>
      </c>
      <c r="L217" s="44">
        <f t="shared" si="35"/>
        <v>0</v>
      </c>
      <c r="M217" s="1"/>
      <c r="O217" s="11"/>
      <c r="P217" s="10"/>
    </row>
    <row r="218" spans="1:16" x14ac:dyDescent="0.2">
      <c r="A218" s="49">
        <f t="shared" si="36"/>
        <v>740</v>
      </c>
      <c r="B218" s="50">
        <v>0.24</v>
      </c>
      <c r="C218" s="46">
        <f t="shared" si="37"/>
        <v>74</v>
      </c>
      <c r="D218" s="42">
        <f t="shared" si="27"/>
        <v>2250.3087762964051</v>
      </c>
      <c r="E218" s="40">
        <f t="shared" si="28"/>
        <v>2255</v>
      </c>
      <c r="F218" s="40">
        <f t="shared" si="29"/>
        <v>0.08</v>
      </c>
      <c r="G218" s="40">
        <f t="shared" si="30"/>
        <v>0.08</v>
      </c>
      <c r="H218" s="43">
        <f t="shared" si="31"/>
        <v>0.08</v>
      </c>
      <c r="I218" s="41">
        <f t="shared" si="32"/>
        <v>3.3522421139518026</v>
      </c>
      <c r="J218" s="43">
        <f t="shared" si="33"/>
        <v>0</v>
      </c>
      <c r="K218" s="43">
        <f t="shared" si="34"/>
        <v>0</v>
      </c>
      <c r="L218" s="44">
        <f t="shared" si="35"/>
        <v>0</v>
      </c>
      <c r="M218" s="1"/>
      <c r="O218" s="11"/>
      <c r="P218" s="10"/>
    </row>
    <row r="219" spans="1:16" x14ac:dyDescent="0.2">
      <c r="A219" s="49">
        <f t="shared" si="36"/>
        <v>745</v>
      </c>
      <c r="B219" s="50">
        <v>0.23</v>
      </c>
      <c r="C219" s="46">
        <f t="shared" si="37"/>
        <v>74.5</v>
      </c>
      <c r="D219" s="42">
        <f t="shared" si="27"/>
        <v>2265.5135653254347</v>
      </c>
      <c r="E219" s="40">
        <f t="shared" si="28"/>
        <v>2270</v>
      </c>
      <c r="F219" s="40">
        <f t="shared" si="29"/>
        <v>0.08</v>
      </c>
      <c r="G219" s="40">
        <f t="shared" si="30"/>
        <v>0.08</v>
      </c>
      <c r="H219" s="43">
        <f t="shared" si="31"/>
        <v>0.08</v>
      </c>
      <c r="I219" s="41">
        <f t="shared" si="32"/>
        <v>3.3551666669691191</v>
      </c>
      <c r="J219" s="43">
        <f t="shared" si="33"/>
        <v>0</v>
      </c>
      <c r="K219" s="43">
        <f t="shared" si="34"/>
        <v>0</v>
      </c>
      <c r="L219" s="44">
        <f t="shared" si="35"/>
        <v>0</v>
      </c>
      <c r="M219" s="1"/>
      <c r="O219" s="11"/>
      <c r="P219" s="10"/>
    </row>
    <row r="220" spans="1:16" x14ac:dyDescent="0.2">
      <c r="A220" s="49">
        <f t="shared" si="36"/>
        <v>750</v>
      </c>
      <c r="B220" s="50">
        <v>0.23</v>
      </c>
      <c r="C220" s="46">
        <f t="shared" si="37"/>
        <v>75</v>
      </c>
      <c r="D220" s="42">
        <f t="shared" si="27"/>
        <v>2280.7183543544647</v>
      </c>
      <c r="E220" s="40">
        <f t="shared" si="28"/>
        <v>2285</v>
      </c>
      <c r="F220" s="40">
        <f t="shared" si="29"/>
        <v>0.08</v>
      </c>
      <c r="G220" s="40">
        <f t="shared" si="30"/>
        <v>0.08</v>
      </c>
      <c r="H220" s="43">
        <f t="shared" si="31"/>
        <v>0.08</v>
      </c>
      <c r="I220" s="41">
        <f t="shared" si="32"/>
        <v>3.3580716576125265</v>
      </c>
      <c r="J220" s="43">
        <f t="shared" si="33"/>
        <v>0</v>
      </c>
      <c r="K220" s="43">
        <f t="shared" si="34"/>
        <v>0</v>
      </c>
      <c r="L220" s="44">
        <f t="shared" si="35"/>
        <v>0</v>
      </c>
      <c r="M220" s="1"/>
      <c r="O220" s="11"/>
      <c r="P220" s="10"/>
    </row>
    <row r="221" spans="1:16" x14ac:dyDescent="0.2">
      <c r="A221" s="49">
        <f t="shared" si="36"/>
        <v>755</v>
      </c>
      <c r="B221" s="50">
        <v>0.23</v>
      </c>
      <c r="C221" s="46">
        <f t="shared" si="37"/>
        <v>75.5</v>
      </c>
      <c r="D221" s="42">
        <f t="shared" si="27"/>
        <v>2295.9231433834943</v>
      </c>
      <c r="E221" s="40">
        <f t="shared" si="28"/>
        <v>2300</v>
      </c>
      <c r="F221" s="40">
        <f t="shared" si="29"/>
        <v>0.08</v>
      </c>
      <c r="G221" s="40">
        <f t="shared" si="30"/>
        <v>0.08</v>
      </c>
      <c r="H221" s="43">
        <f t="shared" si="31"/>
        <v>0.08</v>
      </c>
      <c r="I221" s="41">
        <f t="shared" si="32"/>
        <v>3.3609573458500148</v>
      </c>
      <c r="J221" s="43">
        <f t="shared" si="33"/>
        <v>0</v>
      </c>
      <c r="K221" s="43">
        <f t="shared" si="34"/>
        <v>0</v>
      </c>
      <c r="L221" s="44">
        <f t="shared" si="35"/>
        <v>0</v>
      </c>
      <c r="M221" s="1"/>
      <c r="O221" s="11"/>
      <c r="P221" s="10"/>
    </row>
    <row r="222" spans="1:16" x14ac:dyDescent="0.2">
      <c r="A222" s="49">
        <f t="shared" si="36"/>
        <v>760</v>
      </c>
      <c r="B222" s="50">
        <v>0.22</v>
      </c>
      <c r="C222" s="46">
        <f t="shared" si="37"/>
        <v>76</v>
      </c>
      <c r="D222" s="42">
        <f t="shared" si="27"/>
        <v>2311.1279324125239</v>
      </c>
      <c r="E222" s="40">
        <f t="shared" si="28"/>
        <v>2315</v>
      </c>
      <c r="F222" s="40">
        <f t="shared" si="29"/>
        <v>0.08</v>
      </c>
      <c r="G222" s="40">
        <f t="shared" si="30"/>
        <v>0.08</v>
      </c>
      <c r="H222" s="43">
        <f t="shared" si="31"/>
        <v>0.08</v>
      </c>
      <c r="I222" s="41">
        <f t="shared" si="32"/>
        <v>3.3638239865016177</v>
      </c>
      <c r="J222" s="43">
        <f t="shared" si="33"/>
        <v>0</v>
      </c>
      <c r="K222" s="43">
        <f t="shared" si="34"/>
        <v>0</v>
      </c>
      <c r="L222" s="44">
        <f t="shared" si="35"/>
        <v>0</v>
      </c>
      <c r="M222" s="1"/>
      <c r="O222" s="11"/>
      <c r="P222" s="10"/>
    </row>
    <row r="223" spans="1:16" x14ac:dyDescent="0.2">
      <c r="A223" s="49">
        <f t="shared" si="36"/>
        <v>765</v>
      </c>
      <c r="B223" s="50">
        <v>0.21</v>
      </c>
      <c r="C223" s="46">
        <f t="shared" si="37"/>
        <v>76.5</v>
      </c>
      <c r="D223" s="42">
        <f t="shared" si="27"/>
        <v>2326.332721441554</v>
      </c>
      <c r="E223" s="40">
        <f t="shared" si="28"/>
        <v>2330</v>
      </c>
      <c r="F223" s="40">
        <f t="shared" si="29"/>
        <v>0.08</v>
      </c>
      <c r="G223" s="40">
        <f t="shared" si="30"/>
        <v>0.08</v>
      </c>
      <c r="H223" s="43">
        <f t="shared" si="31"/>
        <v>0.08</v>
      </c>
      <c r="I223" s="41">
        <f t="shared" si="32"/>
        <v>3.366671829374444</v>
      </c>
      <c r="J223" s="43">
        <f t="shared" si="33"/>
        <v>0</v>
      </c>
      <c r="K223" s="43">
        <f t="shared" si="34"/>
        <v>0</v>
      </c>
      <c r="L223" s="44">
        <f t="shared" si="35"/>
        <v>0</v>
      </c>
      <c r="M223" s="1"/>
      <c r="O223" s="11"/>
      <c r="P223" s="10"/>
    </row>
    <row r="224" spans="1:16" x14ac:dyDescent="0.2">
      <c r="A224" s="49">
        <f t="shared" si="36"/>
        <v>770</v>
      </c>
      <c r="B224" s="50">
        <v>0.21</v>
      </c>
      <c r="C224" s="46">
        <f t="shared" si="37"/>
        <v>77</v>
      </c>
      <c r="D224" s="42">
        <f t="shared" si="27"/>
        <v>2341.5375104705836</v>
      </c>
      <c r="E224" s="40">
        <f t="shared" si="28"/>
        <v>2345</v>
      </c>
      <c r="F224" s="40">
        <f t="shared" si="29"/>
        <v>0.08</v>
      </c>
      <c r="G224" s="40">
        <f t="shared" si="30"/>
        <v>0.08</v>
      </c>
      <c r="H224" s="43">
        <f t="shared" si="31"/>
        <v>0.08</v>
      </c>
      <c r="I224" s="41">
        <f t="shared" si="32"/>
        <v>3.3695011193933082</v>
      </c>
      <c r="J224" s="43">
        <f t="shared" si="33"/>
        <v>0</v>
      </c>
      <c r="K224" s="43">
        <f t="shared" si="34"/>
        <v>0</v>
      </c>
      <c r="L224" s="44">
        <f t="shared" si="35"/>
        <v>0</v>
      </c>
      <c r="M224" s="1"/>
      <c r="O224" s="11"/>
      <c r="P224" s="10"/>
    </row>
    <row r="225" spans="1:16" x14ac:dyDescent="0.2">
      <c r="A225" s="49">
        <f t="shared" si="36"/>
        <v>775</v>
      </c>
      <c r="B225" s="50">
        <v>0.21</v>
      </c>
      <c r="C225" s="46">
        <f t="shared" si="37"/>
        <v>77.5</v>
      </c>
      <c r="D225" s="42">
        <f t="shared" si="27"/>
        <v>2356.7422994996132</v>
      </c>
      <c r="E225" s="40">
        <f t="shared" si="28"/>
        <v>2360</v>
      </c>
      <c r="F225" s="40">
        <f t="shared" si="29"/>
        <v>0.08</v>
      </c>
      <c r="G225" s="40">
        <f t="shared" si="30"/>
        <v>0.08</v>
      </c>
      <c r="H225" s="43">
        <f t="shared" si="31"/>
        <v>0.08</v>
      </c>
      <c r="I225" s="41">
        <f t="shared" si="32"/>
        <v>3.3723120967271365</v>
      </c>
      <c r="J225" s="43">
        <f t="shared" si="33"/>
        <v>0</v>
      </c>
      <c r="K225" s="43">
        <f t="shared" si="34"/>
        <v>0</v>
      </c>
      <c r="L225" s="44">
        <f t="shared" si="35"/>
        <v>0</v>
      </c>
      <c r="M225" s="1"/>
      <c r="O225" s="11"/>
      <c r="P225" s="10"/>
    </row>
    <row r="226" spans="1:16" x14ac:dyDescent="0.2">
      <c r="A226" s="49">
        <f t="shared" si="36"/>
        <v>780</v>
      </c>
      <c r="B226" s="50">
        <v>0.2</v>
      </c>
      <c r="C226" s="46">
        <f t="shared" si="37"/>
        <v>78</v>
      </c>
      <c r="D226" s="42">
        <f t="shared" si="27"/>
        <v>2371.9470885286432</v>
      </c>
      <c r="E226" s="40">
        <f t="shared" si="28"/>
        <v>2375</v>
      </c>
      <c r="F226" s="40">
        <f t="shared" si="29"/>
        <v>0.08</v>
      </c>
      <c r="G226" s="40">
        <f t="shared" si="30"/>
        <v>0.08</v>
      </c>
      <c r="H226" s="43">
        <f t="shared" si="31"/>
        <v>0.08</v>
      </c>
      <c r="I226" s="41">
        <f t="shared" si="32"/>
        <v>3.3751049969113067</v>
      </c>
      <c r="J226" s="43">
        <f t="shared" si="33"/>
        <v>0</v>
      </c>
      <c r="K226" s="43">
        <f t="shared" si="34"/>
        <v>0</v>
      </c>
      <c r="L226" s="44">
        <f t="shared" si="35"/>
        <v>0</v>
      </c>
      <c r="M226" s="1"/>
      <c r="O226" s="11"/>
      <c r="P226" s="10"/>
    </row>
    <row r="227" spans="1:16" x14ac:dyDescent="0.2">
      <c r="A227" s="49">
        <f t="shared" si="36"/>
        <v>785</v>
      </c>
      <c r="B227" s="50">
        <v>0.2</v>
      </c>
      <c r="C227" s="46">
        <f t="shared" si="37"/>
        <v>78.5</v>
      </c>
      <c r="D227" s="42">
        <f t="shared" si="27"/>
        <v>2387.1518775576728</v>
      </c>
      <c r="E227" s="40">
        <f t="shared" si="28"/>
        <v>2390</v>
      </c>
      <c r="F227" s="40">
        <f t="shared" si="29"/>
        <v>0.08</v>
      </c>
      <c r="G227" s="40">
        <f t="shared" si="30"/>
        <v>0.08</v>
      </c>
      <c r="H227" s="43">
        <f t="shared" si="31"/>
        <v>0.08</v>
      </c>
      <c r="I227" s="41">
        <f t="shared" si="32"/>
        <v>3.3778800509660791</v>
      </c>
      <c r="J227" s="43">
        <f t="shared" si="33"/>
        <v>0</v>
      </c>
      <c r="K227" s="43">
        <f t="shared" si="34"/>
        <v>0</v>
      </c>
      <c r="L227" s="44">
        <f t="shared" si="35"/>
        <v>0</v>
      </c>
      <c r="M227" s="1"/>
      <c r="O227" s="11"/>
      <c r="P227" s="10"/>
    </row>
    <row r="228" spans="1:16" x14ac:dyDescent="0.2">
      <c r="A228" s="49">
        <f t="shared" si="36"/>
        <v>790</v>
      </c>
      <c r="B228" s="50">
        <v>0.19</v>
      </c>
      <c r="C228" s="46">
        <f t="shared" si="37"/>
        <v>79</v>
      </c>
      <c r="D228" s="42">
        <f t="shared" si="27"/>
        <v>2402.3566665867029</v>
      </c>
      <c r="E228" s="40">
        <f t="shared" si="28"/>
        <v>2405</v>
      </c>
      <c r="F228" s="40">
        <f t="shared" si="29"/>
        <v>0.08</v>
      </c>
      <c r="G228" s="40">
        <f t="shared" si="30"/>
        <v>0.08</v>
      </c>
      <c r="H228" s="43">
        <f t="shared" si="31"/>
        <v>0.08</v>
      </c>
      <c r="I228" s="41">
        <f t="shared" si="32"/>
        <v>3.3806374855112677</v>
      </c>
      <c r="J228" s="43">
        <f t="shared" si="33"/>
        <v>0</v>
      </c>
      <c r="K228" s="43">
        <f t="shared" si="34"/>
        <v>0</v>
      </c>
      <c r="L228" s="44">
        <f t="shared" si="35"/>
        <v>0</v>
      </c>
      <c r="M228" s="1"/>
      <c r="O228" s="11"/>
      <c r="P228" s="10"/>
    </row>
    <row r="229" spans="1:16" x14ac:dyDescent="0.2">
      <c r="A229" s="49">
        <f t="shared" si="36"/>
        <v>795</v>
      </c>
      <c r="B229" s="50">
        <v>0.19</v>
      </c>
      <c r="C229" s="46">
        <f t="shared" si="37"/>
        <v>79.5</v>
      </c>
      <c r="D229" s="42">
        <f t="shared" si="27"/>
        <v>2417.5614556157325</v>
      </c>
      <c r="E229" s="40">
        <f t="shared" si="28"/>
        <v>2420</v>
      </c>
      <c r="F229" s="40">
        <f t="shared" si="29"/>
        <v>0.08</v>
      </c>
      <c r="G229" s="40">
        <f t="shared" si="30"/>
        <v>0.08</v>
      </c>
      <c r="H229" s="43">
        <f t="shared" si="31"/>
        <v>0.08</v>
      </c>
      <c r="I229" s="41">
        <f t="shared" si="32"/>
        <v>3.3833775228772969</v>
      </c>
      <c r="J229" s="43">
        <f t="shared" si="33"/>
        <v>0</v>
      </c>
      <c r="K229" s="43">
        <f t="shared" si="34"/>
        <v>0</v>
      </c>
      <c r="L229" s="44">
        <f t="shared" si="35"/>
        <v>0</v>
      </c>
      <c r="M229" s="1"/>
      <c r="O229" s="11"/>
      <c r="P229" s="10"/>
    </row>
    <row r="230" spans="1:16" x14ac:dyDescent="0.2">
      <c r="A230" s="49">
        <f t="shared" si="36"/>
        <v>800</v>
      </c>
      <c r="B230" s="50">
        <v>0.18</v>
      </c>
      <c r="C230" s="46">
        <f t="shared" si="37"/>
        <v>80</v>
      </c>
      <c r="D230" s="42">
        <f t="shared" si="27"/>
        <v>2432.7662446447621</v>
      </c>
      <c r="E230" s="40">
        <f t="shared" si="28"/>
        <v>2435</v>
      </c>
      <c r="F230" s="40">
        <f t="shared" si="29"/>
        <v>0.08</v>
      </c>
      <c r="G230" s="40">
        <f t="shared" si="30"/>
        <v>0.08</v>
      </c>
      <c r="H230" s="43">
        <f t="shared" si="31"/>
        <v>0.08</v>
      </c>
      <c r="I230" s="41">
        <f t="shared" si="32"/>
        <v>3.3861003812127701</v>
      </c>
      <c r="J230" s="43">
        <f t="shared" si="33"/>
        <v>0</v>
      </c>
      <c r="K230" s="43">
        <f t="shared" si="34"/>
        <v>0</v>
      </c>
      <c r="L230" s="44">
        <f t="shared" si="35"/>
        <v>0</v>
      </c>
      <c r="M230" s="1"/>
      <c r="O230" s="11"/>
      <c r="P230" s="10"/>
    </row>
    <row r="231" spans="1:16" x14ac:dyDescent="0.2">
      <c r="A231" s="49">
        <f t="shared" si="36"/>
        <v>805</v>
      </c>
      <c r="B231" s="50">
        <v>0.18</v>
      </c>
      <c r="C231" s="46">
        <f t="shared" si="37"/>
        <v>80.5</v>
      </c>
      <c r="D231" s="42">
        <f t="shared" si="27"/>
        <v>2447.9710336737921</v>
      </c>
      <c r="E231" s="40">
        <f t="shared" si="28"/>
        <v>2450</v>
      </c>
      <c r="F231" s="40">
        <f t="shared" si="29"/>
        <v>0.08</v>
      </c>
      <c r="G231" s="40">
        <f t="shared" si="30"/>
        <v>0.08</v>
      </c>
      <c r="H231" s="43">
        <f t="shared" si="31"/>
        <v>0.08</v>
      </c>
      <c r="I231" s="41">
        <f t="shared" si="32"/>
        <v>3.3888062745886951</v>
      </c>
      <c r="J231" s="43">
        <f t="shared" si="33"/>
        <v>0</v>
      </c>
      <c r="K231" s="43">
        <f t="shared" si="34"/>
        <v>0</v>
      </c>
      <c r="L231" s="44">
        <f t="shared" ref="L231:L262" si="38">K231*($F$64/$F$61)</f>
        <v>0</v>
      </c>
      <c r="M231" s="1"/>
      <c r="O231" s="11"/>
      <c r="P231" s="10"/>
    </row>
    <row r="232" spans="1:16" x14ac:dyDescent="0.2">
      <c r="A232" s="49">
        <f t="shared" si="36"/>
        <v>810</v>
      </c>
      <c r="B232" s="50">
        <v>0.18</v>
      </c>
      <c r="C232" s="46">
        <f t="shared" si="37"/>
        <v>81</v>
      </c>
      <c r="D232" s="42">
        <f t="shared" si="27"/>
        <v>2463.1758227028217</v>
      </c>
      <c r="E232" s="40">
        <f t="shared" si="28"/>
        <v>2465</v>
      </c>
      <c r="F232" s="40">
        <f t="shared" si="29"/>
        <v>0.08</v>
      </c>
      <c r="G232" s="40">
        <f t="shared" si="30"/>
        <v>0.08</v>
      </c>
      <c r="H232" s="43">
        <f t="shared" si="31"/>
        <v>0.08</v>
      </c>
      <c r="I232" s="41">
        <f t="shared" si="32"/>
        <v>3.3914954130994763</v>
      </c>
      <c r="J232" s="43">
        <f t="shared" si="33"/>
        <v>0</v>
      </c>
      <c r="K232" s="43">
        <f t="shared" si="34"/>
        <v>0</v>
      </c>
      <c r="L232" s="44">
        <f t="shared" si="38"/>
        <v>0</v>
      </c>
      <c r="M232" s="1"/>
      <c r="O232" s="11"/>
      <c r="P232" s="10"/>
    </row>
    <row r="233" spans="1:16" x14ac:dyDescent="0.2">
      <c r="A233" s="49">
        <f t="shared" si="36"/>
        <v>815</v>
      </c>
      <c r="B233" s="50">
        <v>0.17</v>
      </c>
      <c r="C233" s="46">
        <f t="shared" si="37"/>
        <v>81.5</v>
      </c>
      <c r="D233" s="42">
        <f t="shared" si="27"/>
        <v>2478.3806117318513</v>
      </c>
      <c r="E233" s="40">
        <f t="shared" si="28"/>
        <v>2480</v>
      </c>
      <c r="F233" s="40">
        <f t="shared" si="29"/>
        <v>0.08</v>
      </c>
      <c r="G233" s="40">
        <f t="shared" si="30"/>
        <v>0.08</v>
      </c>
      <c r="H233" s="43">
        <f t="shared" si="31"/>
        <v>0.08</v>
      </c>
      <c r="I233" s="41">
        <f t="shared" si="32"/>
        <v>3.3941680029608028</v>
      </c>
      <c r="J233" s="43">
        <f t="shared" si="33"/>
        <v>0</v>
      </c>
      <c r="K233" s="43">
        <f t="shared" si="34"/>
        <v>0</v>
      </c>
      <c r="L233" s="44">
        <f t="shared" si="38"/>
        <v>0</v>
      </c>
      <c r="M233" s="1"/>
      <c r="O233" s="11"/>
      <c r="P233" s="10"/>
    </row>
    <row r="234" spans="1:16" x14ac:dyDescent="0.2">
      <c r="A234" s="49">
        <f t="shared" si="36"/>
        <v>820</v>
      </c>
      <c r="B234" s="50">
        <v>0.17</v>
      </c>
      <c r="C234" s="46">
        <f t="shared" si="37"/>
        <v>82</v>
      </c>
      <c r="D234" s="42">
        <f t="shared" si="27"/>
        <v>2493.5854007608814</v>
      </c>
      <c r="E234" s="40">
        <f t="shared" si="28"/>
        <v>2495</v>
      </c>
      <c r="F234" s="40">
        <f t="shared" si="29"/>
        <v>0.08</v>
      </c>
      <c r="G234" s="40">
        <f t="shared" si="30"/>
        <v>0.08</v>
      </c>
      <c r="H234" s="43">
        <f t="shared" si="31"/>
        <v>0.08</v>
      </c>
      <c r="I234" s="41">
        <f t="shared" si="32"/>
        <v>3.3968242466045431</v>
      </c>
      <c r="J234" s="43">
        <f t="shared" si="33"/>
        <v>0</v>
      </c>
      <c r="K234" s="43">
        <f t="shared" si="34"/>
        <v>0</v>
      </c>
      <c r="L234" s="44">
        <f t="shared" si="38"/>
        <v>0</v>
      </c>
      <c r="M234" s="1"/>
      <c r="O234" s="11"/>
      <c r="P234" s="10"/>
    </row>
    <row r="235" spans="1:16" x14ac:dyDescent="0.2">
      <c r="A235" s="49">
        <f t="shared" si="36"/>
        <v>825</v>
      </c>
      <c r="B235" s="50">
        <v>0.17</v>
      </c>
      <c r="C235" s="46">
        <f t="shared" si="37"/>
        <v>82.5</v>
      </c>
      <c r="D235" s="42">
        <f t="shared" si="27"/>
        <v>2508.790189789911</v>
      </c>
      <c r="E235" s="40">
        <f t="shared" si="28"/>
        <v>2510</v>
      </c>
      <c r="F235" s="40">
        <f t="shared" si="29"/>
        <v>0.08</v>
      </c>
      <c r="G235" s="40">
        <f t="shared" si="30"/>
        <v>0.08</v>
      </c>
      <c r="H235" s="43">
        <f t="shared" si="31"/>
        <v>0.08</v>
      </c>
      <c r="I235" s="41">
        <f t="shared" si="32"/>
        <v>3.3994643427707514</v>
      </c>
      <c r="J235" s="43">
        <f t="shared" si="33"/>
        <v>0</v>
      </c>
      <c r="K235" s="43">
        <f t="shared" si="34"/>
        <v>0</v>
      </c>
      <c r="L235" s="44">
        <f t="shared" si="38"/>
        <v>0</v>
      </c>
      <c r="M235" s="1"/>
      <c r="O235" s="11"/>
      <c r="P235" s="10"/>
    </row>
    <row r="236" spans="1:16" x14ac:dyDescent="0.2">
      <c r="A236" s="49">
        <f t="shared" si="36"/>
        <v>830</v>
      </c>
      <c r="B236" s="50">
        <v>0.17</v>
      </c>
      <c r="C236" s="46">
        <f t="shared" si="37"/>
        <v>83</v>
      </c>
      <c r="D236" s="42">
        <f t="shared" si="27"/>
        <v>2523.9949788189406</v>
      </c>
      <c r="E236" s="40">
        <f t="shared" si="28"/>
        <v>2525</v>
      </c>
      <c r="F236" s="40">
        <f t="shared" si="29"/>
        <v>0.08</v>
      </c>
      <c r="G236" s="40">
        <f t="shared" si="30"/>
        <v>0.08</v>
      </c>
      <c r="H236" s="43">
        <f t="shared" si="31"/>
        <v>0.08</v>
      </c>
      <c r="I236" s="41">
        <f t="shared" si="32"/>
        <v>3.4020884865969001</v>
      </c>
      <c r="J236" s="43">
        <f t="shared" si="33"/>
        <v>0</v>
      </c>
      <c r="K236" s="43">
        <f t="shared" si="34"/>
        <v>0</v>
      </c>
      <c r="L236" s="44">
        <f t="shared" si="38"/>
        <v>0</v>
      </c>
      <c r="M236" s="1"/>
      <c r="O236" s="11"/>
      <c r="P236" s="10"/>
    </row>
    <row r="237" spans="1:16" x14ac:dyDescent="0.2">
      <c r="A237" s="49">
        <f t="shared" si="36"/>
        <v>835</v>
      </c>
      <c r="B237" s="50">
        <v>0.16</v>
      </c>
      <c r="C237" s="46">
        <f t="shared" si="37"/>
        <v>83.5</v>
      </c>
      <c r="D237" s="42">
        <f t="shared" si="27"/>
        <v>2539.1997678479706</v>
      </c>
      <c r="E237" s="40">
        <f t="shared" si="28"/>
        <v>2540</v>
      </c>
      <c r="F237" s="40">
        <f t="shared" si="29"/>
        <v>0.08</v>
      </c>
      <c r="G237" s="40">
        <f t="shared" si="30"/>
        <v>0.08</v>
      </c>
      <c r="H237" s="43">
        <f t="shared" si="31"/>
        <v>0.08</v>
      </c>
      <c r="I237" s="41">
        <f t="shared" si="32"/>
        <v>3.4046968697044284</v>
      </c>
      <c r="J237" s="43">
        <f t="shared" si="33"/>
        <v>0</v>
      </c>
      <c r="K237" s="43">
        <f t="shared" si="34"/>
        <v>0</v>
      </c>
      <c r="L237" s="44">
        <f t="shared" si="38"/>
        <v>0</v>
      </c>
      <c r="M237" s="1"/>
      <c r="O237" s="11"/>
      <c r="P237" s="10"/>
    </row>
    <row r="238" spans="1:16" x14ac:dyDescent="0.2">
      <c r="A238" s="49">
        <f t="shared" si="36"/>
        <v>840</v>
      </c>
      <c r="B238" s="50">
        <v>0.16</v>
      </c>
      <c r="C238" s="46">
        <f t="shared" si="37"/>
        <v>84</v>
      </c>
      <c r="D238" s="42">
        <f t="shared" si="27"/>
        <v>2554.4045568770002</v>
      </c>
      <c r="E238" s="40">
        <f t="shared" si="28"/>
        <v>2555</v>
      </c>
      <c r="F238" s="40">
        <f t="shared" si="29"/>
        <v>0.08</v>
      </c>
      <c r="G238" s="40">
        <f t="shared" si="30"/>
        <v>0.08</v>
      </c>
      <c r="H238" s="43">
        <f t="shared" si="31"/>
        <v>0.08</v>
      </c>
      <c r="I238" s="41">
        <f t="shared" si="32"/>
        <v>3.407289680282708</v>
      </c>
      <c r="J238" s="43">
        <f t="shared" si="33"/>
        <v>0</v>
      </c>
      <c r="K238" s="43">
        <f t="shared" si="34"/>
        <v>0</v>
      </c>
      <c r="L238" s="44">
        <f t="shared" si="38"/>
        <v>0</v>
      </c>
      <c r="M238" s="1"/>
      <c r="O238" s="11"/>
      <c r="P238" s="10"/>
    </row>
    <row r="239" spans="1:16" x14ac:dyDescent="0.2">
      <c r="A239" s="49">
        <f t="shared" si="36"/>
        <v>845</v>
      </c>
      <c r="B239" s="50">
        <v>0.16</v>
      </c>
      <c r="C239" s="46">
        <f t="shared" si="37"/>
        <v>84.5</v>
      </c>
      <c r="D239" s="42">
        <f t="shared" si="27"/>
        <v>2569.6093459060303</v>
      </c>
      <c r="E239" s="40">
        <f t="shared" si="28"/>
        <v>2570</v>
      </c>
      <c r="F239" s="40">
        <f t="shared" si="29"/>
        <v>0.08</v>
      </c>
      <c r="G239" s="40">
        <f t="shared" si="30"/>
        <v>0.08</v>
      </c>
      <c r="H239" s="43">
        <f t="shared" si="31"/>
        <v>0.08</v>
      </c>
      <c r="I239" s="41">
        <f t="shared" si="32"/>
        <v>3.4098671031705186</v>
      </c>
      <c r="J239" s="43">
        <f t="shared" si="33"/>
        <v>0</v>
      </c>
      <c r="K239" s="43">
        <f t="shared" si="34"/>
        <v>0</v>
      </c>
      <c r="L239" s="44">
        <f t="shared" si="38"/>
        <v>0</v>
      </c>
      <c r="M239" s="1"/>
      <c r="O239" s="11"/>
      <c r="P239" s="10"/>
    </row>
    <row r="240" spans="1:16" x14ac:dyDescent="0.2">
      <c r="A240" s="49">
        <f t="shared" si="36"/>
        <v>850</v>
      </c>
      <c r="B240" s="50">
        <v>0.15</v>
      </c>
      <c r="C240" s="46">
        <f t="shared" si="37"/>
        <v>85</v>
      </c>
      <c r="D240" s="42">
        <f t="shared" si="27"/>
        <v>2584.8141349350599</v>
      </c>
      <c r="E240" s="40">
        <f t="shared" si="28"/>
        <v>2585</v>
      </c>
      <c r="F240" s="40">
        <f t="shared" si="29"/>
        <v>0.08</v>
      </c>
      <c r="G240" s="40">
        <f t="shared" si="30"/>
        <v>0.08</v>
      </c>
      <c r="H240" s="43">
        <f t="shared" si="31"/>
        <v>0.08</v>
      </c>
      <c r="I240" s="41">
        <f t="shared" si="32"/>
        <v>3.4124293199351192</v>
      </c>
      <c r="J240" s="43">
        <f t="shared" si="33"/>
        <v>0</v>
      </c>
      <c r="K240" s="43">
        <f t="shared" si="34"/>
        <v>0</v>
      </c>
      <c r="L240" s="44">
        <f t="shared" si="38"/>
        <v>0</v>
      </c>
      <c r="M240" s="1"/>
      <c r="O240" s="11"/>
      <c r="P240" s="10"/>
    </row>
    <row r="241" spans="1:16" x14ac:dyDescent="0.2">
      <c r="A241" s="49">
        <f t="shared" si="36"/>
        <v>855</v>
      </c>
      <c r="B241" s="50">
        <v>0.15</v>
      </c>
      <c r="C241" s="46">
        <f t="shared" si="37"/>
        <v>85.5</v>
      </c>
      <c r="D241" s="42">
        <f t="shared" si="27"/>
        <v>2600.0189239640895</v>
      </c>
      <c r="E241" s="40">
        <f t="shared" si="28"/>
        <v>2605</v>
      </c>
      <c r="F241" s="40">
        <f t="shared" si="29"/>
        <v>0.08</v>
      </c>
      <c r="G241" s="40">
        <f t="shared" si="30"/>
        <v>0.08</v>
      </c>
      <c r="H241" s="43">
        <f t="shared" si="31"/>
        <v>0.08</v>
      </c>
      <c r="I241" s="41">
        <f t="shared" si="32"/>
        <v>3.4149765089489992</v>
      </c>
      <c r="J241" s="43">
        <f t="shared" si="33"/>
        <v>0</v>
      </c>
      <c r="K241" s="43">
        <f t="shared" si="34"/>
        <v>0</v>
      </c>
      <c r="L241" s="44">
        <f t="shared" si="38"/>
        <v>0</v>
      </c>
      <c r="M241" s="1"/>
      <c r="O241" s="11"/>
      <c r="P241" s="10"/>
    </row>
    <row r="242" spans="1:16" x14ac:dyDescent="0.2">
      <c r="A242" s="49">
        <f t="shared" si="36"/>
        <v>860</v>
      </c>
      <c r="B242" s="50">
        <v>0.15</v>
      </c>
      <c r="C242" s="46">
        <f t="shared" si="37"/>
        <v>86</v>
      </c>
      <c r="D242" s="42">
        <f t="shared" si="27"/>
        <v>2615.2237129931195</v>
      </c>
      <c r="E242" s="40">
        <f t="shared" si="28"/>
        <v>2620</v>
      </c>
      <c r="F242" s="40">
        <f t="shared" si="29"/>
        <v>0.08</v>
      </c>
      <c r="G242" s="40">
        <f t="shared" si="30"/>
        <v>0.08</v>
      </c>
      <c r="H242" s="43">
        <f t="shared" si="31"/>
        <v>0.08</v>
      </c>
      <c r="I242" s="41">
        <f t="shared" si="32"/>
        <v>3.4175088454643943</v>
      </c>
      <c r="J242" s="43">
        <f t="shared" si="33"/>
        <v>0</v>
      </c>
      <c r="K242" s="43">
        <f t="shared" si="34"/>
        <v>0</v>
      </c>
      <c r="L242" s="44">
        <f t="shared" si="38"/>
        <v>0</v>
      </c>
      <c r="M242" s="1"/>
      <c r="O242" s="11"/>
      <c r="P242" s="10"/>
    </row>
    <row r="243" spans="1:16" x14ac:dyDescent="0.2">
      <c r="A243" s="49">
        <f t="shared" si="36"/>
        <v>865</v>
      </c>
      <c r="B243" s="50">
        <v>0.14000000000000001</v>
      </c>
      <c r="C243" s="46">
        <f t="shared" si="37"/>
        <v>86.5</v>
      </c>
      <c r="D243" s="42">
        <f t="shared" si="27"/>
        <v>2630.4285020221491</v>
      </c>
      <c r="E243" s="40">
        <f t="shared" si="28"/>
        <v>2635</v>
      </c>
      <c r="F243" s="40">
        <f t="shared" si="29"/>
        <v>0.08</v>
      </c>
      <c r="G243" s="40">
        <f t="shared" si="30"/>
        <v>0.08</v>
      </c>
      <c r="H243" s="43">
        <f t="shared" si="31"/>
        <v>0.08</v>
      </c>
      <c r="I243" s="41">
        <f t="shared" si="32"/>
        <v>3.4200265016856406</v>
      </c>
      <c r="J243" s="43">
        <f t="shared" si="33"/>
        <v>0</v>
      </c>
      <c r="K243" s="43">
        <f t="shared" si="34"/>
        <v>0</v>
      </c>
      <c r="L243" s="44">
        <f t="shared" si="38"/>
        <v>0</v>
      </c>
      <c r="M243" s="1"/>
      <c r="O243" s="11"/>
      <c r="P243" s="10"/>
    </row>
    <row r="244" spans="1:16" x14ac:dyDescent="0.2">
      <c r="A244" s="49">
        <f t="shared" si="36"/>
        <v>870</v>
      </c>
      <c r="B244" s="50">
        <v>0.14000000000000001</v>
      </c>
      <c r="C244" s="46">
        <f t="shared" si="37"/>
        <v>87</v>
      </c>
      <c r="D244" s="42">
        <f t="shared" si="27"/>
        <v>2645.6332910511787</v>
      </c>
      <c r="E244" s="40">
        <f t="shared" si="28"/>
        <v>2650</v>
      </c>
      <c r="F244" s="40">
        <f t="shared" si="29"/>
        <v>0.08</v>
      </c>
      <c r="G244" s="40">
        <f t="shared" si="30"/>
        <v>0.08</v>
      </c>
      <c r="H244" s="43">
        <f t="shared" si="31"/>
        <v>0.08</v>
      </c>
      <c r="I244" s="41">
        <f t="shared" si="32"/>
        <v>3.422529646839445</v>
      </c>
      <c r="J244" s="43">
        <f t="shared" si="33"/>
        <v>0</v>
      </c>
      <c r="K244" s="43">
        <f t="shared" si="34"/>
        <v>0</v>
      </c>
      <c r="L244" s="44">
        <f t="shared" si="38"/>
        <v>0</v>
      </c>
      <c r="M244" s="1"/>
      <c r="O244" s="11"/>
      <c r="P244" s="10"/>
    </row>
    <row r="245" spans="1:16" x14ac:dyDescent="0.2">
      <c r="A245" s="49">
        <f t="shared" si="36"/>
        <v>875</v>
      </c>
      <c r="B245" s="50">
        <v>0.13</v>
      </c>
      <c r="C245" s="46">
        <f t="shared" si="37"/>
        <v>87.5</v>
      </c>
      <c r="D245" s="42">
        <f t="shared" si="27"/>
        <v>2660.8380800802088</v>
      </c>
      <c r="E245" s="40">
        <f t="shared" si="28"/>
        <v>2665</v>
      </c>
      <c r="F245" s="40">
        <f t="shared" si="29"/>
        <v>0.08</v>
      </c>
      <c r="G245" s="40">
        <f t="shared" si="30"/>
        <v>0.08</v>
      </c>
      <c r="H245" s="43">
        <f t="shared" si="31"/>
        <v>0.08</v>
      </c>
      <c r="I245" s="41">
        <f t="shared" si="32"/>
        <v>3.4250184472431395</v>
      </c>
      <c r="J245" s="43">
        <f t="shared" si="33"/>
        <v>0</v>
      </c>
      <c r="K245" s="43">
        <f t="shared" si="34"/>
        <v>0</v>
      </c>
      <c r="L245" s="44">
        <f t="shared" si="38"/>
        <v>0</v>
      </c>
      <c r="M245" s="1"/>
      <c r="O245" s="11"/>
      <c r="P245" s="10"/>
    </row>
    <row r="246" spans="1:16" x14ac:dyDescent="0.2">
      <c r="A246" s="49">
        <f t="shared" si="36"/>
        <v>880</v>
      </c>
      <c r="B246" s="50">
        <v>0.13</v>
      </c>
      <c r="C246" s="46">
        <f t="shared" si="37"/>
        <v>88</v>
      </c>
      <c r="D246" s="42">
        <f t="shared" si="27"/>
        <v>2676.0428691092384</v>
      </c>
      <c r="E246" s="40">
        <f t="shared" si="28"/>
        <v>2680</v>
      </c>
      <c r="F246" s="40">
        <f t="shared" si="29"/>
        <v>0.08</v>
      </c>
      <c r="G246" s="40">
        <f t="shared" si="30"/>
        <v>0.08</v>
      </c>
      <c r="H246" s="43">
        <f t="shared" si="31"/>
        <v>0.08</v>
      </c>
      <c r="I246" s="41">
        <f t="shared" si="32"/>
        <v>3.427493066370995</v>
      </c>
      <c r="J246" s="43">
        <f t="shared" si="33"/>
        <v>0</v>
      </c>
      <c r="K246" s="43">
        <f t="shared" si="34"/>
        <v>0</v>
      </c>
      <c r="L246" s="44">
        <f t="shared" si="38"/>
        <v>0</v>
      </c>
      <c r="M246" s="1"/>
      <c r="O246" s="11"/>
      <c r="P246" s="10"/>
    </row>
    <row r="247" spans="1:16" x14ac:dyDescent="0.2">
      <c r="A247" s="49">
        <f t="shared" si="36"/>
        <v>885</v>
      </c>
      <c r="B247" s="50">
        <v>0.13</v>
      </c>
      <c r="C247" s="46">
        <f t="shared" si="37"/>
        <v>88.5</v>
      </c>
      <c r="D247" s="42">
        <f t="shared" si="27"/>
        <v>2691.247658138268</v>
      </c>
      <c r="E247" s="40">
        <f t="shared" si="28"/>
        <v>2695</v>
      </c>
      <c r="F247" s="40">
        <f t="shared" si="29"/>
        <v>0.08</v>
      </c>
      <c r="G247" s="40">
        <f t="shared" si="30"/>
        <v>0.08</v>
      </c>
      <c r="H247" s="43">
        <f t="shared" si="31"/>
        <v>0.08</v>
      </c>
      <c r="I247" s="41">
        <f t="shared" si="32"/>
        <v>3.4299536649186519</v>
      </c>
      <c r="J247" s="43">
        <f t="shared" si="33"/>
        <v>0</v>
      </c>
      <c r="K247" s="43">
        <f t="shared" si="34"/>
        <v>0</v>
      </c>
      <c r="L247" s="44">
        <f t="shared" si="38"/>
        <v>0</v>
      </c>
      <c r="M247" s="1"/>
      <c r="O247" s="11"/>
      <c r="P247" s="10"/>
    </row>
    <row r="248" spans="1:16" x14ac:dyDescent="0.2">
      <c r="A248" s="49">
        <f t="shared" si="36"/>
        <v>890</v>
      </c>
      <c r="B248" s="50">
        <v>0.13</v>
      </c>
      <c r="C248" s="46">
        <f t="shared" si="37"/>
        <v>89</v>
      </c>
      <c r="D248" s="42">
        <f t="shared" si="27"/>
        <v>2706.452447167298</v>
      </c>
      <c r="E248" s="40">
        <f t="shared" si="28"/>
        <v>2710</v>
      </c>
      <c r="F248" s="40">
        <f t="shared" si="29"/>
        <v>0.08</v>
      </c>
      <c r="G248" s="40">
        <f t="shared" si="30"/>
        <v>0.08</v>
      </c>
      <c r="H248" s="43">
        <f t="shared" si="31"/>
        <v>0.08</v>
      </c>
      <c r="I248" s="41">
        <f t="shared" si="32"/>
        <v>3.4324004008657392</v>
      </c>
      <c r="J248" s="43">
        <f t="shared" si="33"/>
        <v>0</v>
      </c>
      <c r="K248" s="43">
        <f t="shared" si="34"/>
        <v>0</v>
      </c>
      <c r="L248" s="44">
        <f t="shared" si="38"/>
        <v>0</v>
      </c>
      <c r="M248" s="1"/>
      <c r="O248" s="11"/>
      <c r="P248" s="10"/>
    </row>
    <row r="249" spans="1:16" x14ac:dyDescent="0.2">
      <c r="A249" s="49">
        <f t="shared" si="36"/>
        <v>895</v>
      </c>
      <c r="B249" s="50">
        <v>0.12</v>
      </c>
      <c r="C249" s="46">
        <f t="shared" si="37"/>
        <v>89.5</v>
      </c>
      <c r="D249" s="42">
        <f t="shared" si="27"/>
        <v>2721.6572361963276</v>
      </c>
      <c r="E249" s="40">
        <f t="shared" si="28"/>
        <v>2725</v>
      </c>
      <c r="F249" s="40">
        <f t="shared" si="29"/>
        <v>0.08</v>
      </c>
      <c r="G249" s="40">
        <f t="shared" si="30"/>
        <v>0.08</v>
      </c>
      <c r="H249" s="43">
        <f t="shared" si="31"/>
        <v>0.08</v>
      </c>
      <c r="I249" s="41">
        <f t="shared" si="32"/>
        <v>3.4348334295367384</v>
      </c>
      <c r="J249" s="43">
        <f t="shared" si="33"/>
        <v>0</v>
      </c>
      <c r="K249" s="43">
        <f t="shared" si="34"/>
        <v>0</v>
      </c>
      <c r="L249" s="44">
        <f t="shared" si="38"/>
        <v>0</v>
      </c>
      <c r="M249" s="1"/>
      <c r="O249" s="11"/>
      <c r="P249" s="10"/>
    </row>
    <row r="250" spans="1:16" x14ac:dyDescent="0.2">
      <c r="A250" s="49">
        <f t="shared" si="36"/>
        <v>900</v>
      </c>
      <c r="B250" s="50">
        <v>0.12</v>
      </c>
      <c r="C250" s="46">
        <f t="shared" si="37"/>
        <v>90</v>
      </c>
      <c r="D250" s="42">
        <f t="shared" si="27"/>
        <v>2736.8620252253577</v>
      </c>
      <c r="E250" s="40">
        <f t="shared" si="28"/>
        <v>2740</v>
      </c>
      <c r="F250" s="40">
        <f t="shared" si="29"/>
        <v>0.08</v>
      </c>
      <c r="G250" s="40">
        <f t="shared" si="30"/>
        <v>0.08</v>
      </c>
      <c r="H250" s="43">
        <f t="shared" si="31"/>
        <v>0.08</v>
      </c>
      <c r="I250" s="41">
        <f t="shared" si="32"/>
        <v>3.4372529036601511</v>
      </c>
      <c r="J250" s="43">
        <f t="shared" si="33"/>
        <v>0</v>
      </c>
      <c r="K250" s="43">
        <f t="shared" si="34"/>
        <v>0</v>
      </c>
      <c r="L250" s="44">
        <f t="shared" si="38"/>
        <v>0</v>
      </c>
      <c r="M250" s="1"/>
      <c r="O250" s="11"/>
      <c r="P250" s="10"/>
    </row>
    <row r="251" spans="1:16" x14ac:dyDescent="0.2">
      <c r="A251" s="49">
        <f t="shared" si="36"/>
        <v>905</v>
      </c>
      <c r="B251" s="50">
        <v>0.12</v>
      </c>
      <c r="C251" s="46">
        <f t="shared" si="37"/>
        <v>90.5</v>
      </c>
      <c r="D251" s="42">
        <f t="shared" si="27"/>
        <v>2752.0668142543873</v>
      </c>
      <c r="E251" s="40">
        <f t="shared" si="28"/>
        <v>2755</v>
      </c>
      <c r="F251" s="40">
        <f t="shared" si="29"/>
        <v>0.08</v>
      </c>
      <c r="G251" s="40">
        <f t="shared" si="30"/>
        <v>0.08</v>
      </c>
      <c r="H251" s="43">
        <f t="shared" si="31"/>
        <v>0.08</v>
      </c>
      <c r="I251" s="41">
        <f t="shared" si="32"/>
        <v>3.4396589734260297</v>
      </c>
      <c r="J251" s="43">
        <f t="shared" si="33"/>
        <v>0</v>
      </c>
      <c r="K251" s="43">
        <f t="shared" si="34"/>
        <v>0</v>
      </c>
      <c r="L251" s="44">
        <f t="shared" si="38"/>
        <v>0</v>
      </c>
      <c r="M251" s="1"/>
      <c r="O251" s="11"/>
      <c r="P251" s="10"/>
    </row>
    <row r="252" spans="1:16" x14ac:dyDescent="0.2">
      <c r="A252" s="49">
        <f t="shared" si="36"/>
        <v>910</v>
      </c>
      <c r="B252" s="50">
        <v>0.12</v>
      </c>
      <c r="C252" s="46">
        <f t="shared" si="37"/>
        <v>91</v>
      </c>
      <c r="D252" s="42">
        <f t="shared" si="27"/>
        <v>2767.2716032834169</v>
      </c>
      <c r="E252" s="40">
        <f t="shared" si="28"/>
        <v>2770</v>
      </c>
      <c r="F252" s="40">
        <f t="shared" si="29"/>
        <v>0.08</v>
      </c>
      <c r="G252" s="40">
        <f t="shared" si="30"/>
        <v>0.08</v>
      </c>
      <c r="H252" s="43">
        <f t="shared" si="31"/>
        <v>0.08</v>
      </c>
      <c r="I252" s="41">
        <f t="shared" si="32"/>
        <v>3.4420517865419198</v>
      </c>
      <c r="J252" s="43">
        <f t="shared" si="33"/>
        <v>0</v>
      </c>
      <c r="K252" s="43">
        <f t="shared" si="34"/>
        <v>0</v>
      </c>
      <c r="L252" s="44">
        <f t="shared" si="38"/>
        <v>0</v>
      </c>
      <c r="M252" s="1"/>
      <c r="O252" s="11"/>
      <c r="P252" s="10"/>
    </row>
    <row r="253" spans="1:16" x14ac:dyDescent="0.2">
      <c r="A253" s="49">
        <f t="shared" si="36"/>
        <v>915</v>
      </c>
      <c r="B253" s="50">
        <v>0.11</v>
      </c>
      <c r="C253" s="46">
        <f t="shared" si="37"/>
        <v>91.5</v>
      </c>
      <c r="D253" s="42">
        <f t="shared" si="27"/>
        <v>2782.4763923124469</v>
      </c>
      <c r="E253" s="40">
        <f t="shared" si="28"/>
        <v>2785</v>
      </c>
      <c r="F253" s="40">
        <f t="shared" si="29"/>
        <v>0.08</v>
      </c>
      <c r="G253" s="40">
        <f t="shared" si="30"/>
        <v>0.08</v>
      </c>
      <c r="H253" s="43">
        <f t="shared" si="31"/>
        <v>0.08</v>
      </c>
      <c r="I253" s="41">
        <f t="shared" si="32"/>
        <v>3.4444314882872749</v>
      </c>
      <c r="J253" s="43">
        <f t="shared" si="33"/>
        <v>0</v>
      </c>
      <c r="K253" s="43">
        <f t="shared" si="34"/>
        <v>0</v>
      </c>
      <c r="L253" s="44">
        <f t="shared" si="38"/>
        <v>0</v>
      </c>
      <c r="M253" s="1"/>
      <c r="O253" s="11"/>
      <c r="P253" s="10"/>
    </row>
    <row r="254" spans="1:16" x14ac:dyDescent="0.2">
      <c r="A254" s="49">
        <f t="shared" si="36"/>
        <v>920</v>
      </c>
      <c r="B254" s="50">
        <v>0.11</v>
      </c>
      <c r="C254" s="46">
        <f t="shared" si="37"/>
        <v>92</v>
      </c>
      <c r="D254" s="42">
        <f t="shared" si="27"/>
        <v>2797.6811813414765</v>
      </c>
      <c r="E254" s="40">
        <f t="shared" si="28"/>
        <v>2800</v>
      </c>
      <c r="F254" s="40">
        <f t="shared" si="29"/>
        <v>0.08</v>
      </c>
      <c r="G254" s="40">
        <f t="shared" si="30"/>
        <v>0.08</v>
      </c>
      <c r="H254" s="43">
        <f t="shared" si="31"/>
        <v>0.08</v>
      </c>
      <c r="I254" s="41">
        <f t="shared" si="32"/>
        <v>3.4467982215663815</v>
      </c>
      <c r="J254" s="43">
        <f t="shared" si="33"/>
        <v>0</v>
      </c>
      <c r="K254" s="43">
        <f t="shared" si="34"/>
        <v>0</v>
      </c>
      <c r="L254" s="44">
        <f t="shared" si="38"/>
        <v>0</v>
      </c>
      <c r="M254" s="1"/>
      <c r="O254" s="11"/>
      <c r="P254" s="10"/>
    </row>
    <row r="255" spans="1:16" x14ac:dyDescent="0.2">
      <c r="A255" s="49">
        <f t="shared" si="36"/>
        <v>925</v>
      </c>
      <c r="B255" s="50">
        <v>0.11</v>
      </c>
      <c r="C255" s="46">
        <f t="shared" si="37"/>
        <v>92.5</v>
      </c>
      <c r="D255" s="42">
        <f t="shared" si="27"/>
        <v>2812.8859703705061</v>
      </c>
      <c r="E255" s="40">
        <f t="shared" si="28"/>
        <v>2815</v>
      </c>
      <c r="F255" s="40">
        <f t="shared" si="29"/>
        <v>0.08</v>
      </c>
      <c r="G255" s="40">
        <f t="shared" si="30"/>
        <v>0.08</v>
      </c>
      <c r="H255" s="43">
        <f t="shared" si="31"/>
        <v>0.08</v>
      </c>
      <c r="I255" s="41">
        <f t="shared" si="32"/>
        <v>3.4491521269598588</v>
      </c>
      <c r="J255" s="43">
        <f t="shared" si="33"/>
        <v>0</v>
      </c>
      <c r="K255" s="43">
        <f t="shared" si="34"/>
        <v>0</v>
      </c>
      <c r="L255" s="44">
        <f t="shared" si="38"/>
        <v>0</v>
      </c>
      <c r="M255" s="1"/>
      <c r="O255" s="11"/>
      <c r="P255" s="10"/>
    </row>
    <row r="256" spans="1:16" x14ac:dyDescent="0.2">
      <c r="A256" s="49">
        <f t="shared" si="36"/>
        <v>930</v>
      </c>
      <c r="B256" s="50">
        <v>0.11</v>
      </c>
      <c r="C256" s="46">
        <f t="shared" si="37"/>
        <v>93</v>
      </c>
      <c r="D256" s="42">
        <f t="shared" si="27"/>
        <v>2828.0907593995362</v>
      </c>
      <c r="E256" s="40">
        <f t="shared" si="28"/>
        <v>2830</v>
      </c>
      <c r="F256" s="40">
        <f t="shared" si="29"/>
        <v>0.08</v>
      </c>
      <c r="G256" s="40">
        <f t="shared" si="30"/>
        <v>0.08</v>
      </c>
      <c r="H256" s="43">
        <f t="shared" si="31"/>
        <v>0.08</v>
      </c>
      <c r="I256" s="41">
        <f t="shared" si="32"/>
        <v>3.4514933427747616</v>
      </c>
      <c r="J256" s="43">
        <f t="shared" si="33"/>
        <v>0</v>
      </c>
      <c r="K256" s="43">
        <f t="shared" si="34"/>
        <v>0</v>
      </c>
      <c r="L256" s="44">
        <f t="shared" si="38"/>
        <v>0</v>
      </c>
      <c r="M256" s="1"/>
      <c r="O256" s="11"/>
      <c r="P256" s="10"/>
    </row>
    <row r="257" spans="1:16" x14ac:dyDescent="0.2">
      <c r="A257" s="49">
        <f t="shared" si="36"/>
        <v>935</v>
      </c>
      <c r="B257" s="50">
        <v>0.11</v>
      </c>
      <c r="C257" s="46">
        <f t="shared" si="37"/>
        <v>93.5</v>
      </c>
      <c r="D257" s="42">
        <f t="shared" si="27"/>
        <v>2843.2955484285658</v>
      </c>
      <c r="E257" s="40">
        <f t="shared" si="28"/>
        <v>2845</v>
      </c>
      <c r="F257" s="40">
        <f t="shared" si="29"/>
        <v>0.08</v>
      </c>
      <c r="G257" s="40">
        <f t="shared" si="30"/>
        <v>0.08</v>
      </c>
      <c r="H257" s="43">
        <f t="shared" si="31"/>
        <v>0.08</v>
      </c>
      <c r="I257" s="41">
        <f t="shared" si="32"/>
        <v>3.4538220050933441</v>
      </c>
      <c r="J257" s="43">
        <f t="shared" si="33"/>
        <v>0</v>
      </c>
      <c r="K257" s="43">
        <f t="shared" si="34"/>
        <v>0</v>
      </c>
      <c r="L257" s="44">
        <f t="shared" si="38"/>
        <v>0</v>
      </c>
      <c r="M257" s="1"/>
      <c r="O257" s="11"/>
      <c r="P257" s="10"/>
    </row>
    <row r="258" spans="1:16" x14ac:dyDescent="0.2">
      <c r="A258" s="49">
        <f t="shared" si="36"/>
        <v>940</v>
      </c>
      <c r="B258" s="50">
        <v>0.1</v>
      </c>
      <c r="C258" s="46">
        <f t="shared" si="37"/>
        <v>94</v>
      </c>
      <c r="D258" s="42">
        <f t="shared" si="27"/>
        <v>2858.5003374575954</v>
      </c>
      <c r="E258" s="40">
        <f t="shared" si="28"/>
        <v>2860</v>
      </c>
      <c r="F258" s="40">
        <f t="shared" si="29"/>
        <v>0.08</v>
      </c>
      <c r="G258" s="40">
        <f t="shared" si="30"/>
        <v>0.08</v>
      </c>
      <c r="H258" s="43">
        <f t="shared" si="31"/>
        <v>0.08</v>
      </c>
      <c r="I258" s="41">
        <f t="shared" si="32"/>
        <v>3.4561382478205251</v>
      </c>
      <c r="J258" s="43">
        <f t="shared" si="33"/>
        <v>0</v>
      </c>
      <c r="K258" s="43">
        <f t="shared" si="34"/>
        <v>0</v>
      </c>
      <c r="L258" s="44">
        <f t="shared" si="38"/>
        <v>0</v>
      </c>
      <c r="M258" s="1"/>
      <c r="O258" s="11"/>
      <c r="P258" s="10"/>
    </row>
    <row r="259" spans="1:16" x14ac:dyDescent="0.2">
      <c r="A259" s="49">
        <f t="shared" si="36"/>
        <v>945</v>
      </c>
      <c r="B259" s="50">
        <v>0.1</v>
      </c>
      <c r="C259" s="46">
        <f t="shared" si="37"/>
        <v>94.5</v>
      </c>
      <c r="D259" s="42">
        <f t="shared" si="27"/>
        <v>2873.7051264866254</v>
      </c>
      <c r="E259" s="40">
        <f t="shared" si="28"/>
        <v>2875</v>
      </c>
      <c r="F259" s="40">
        <f t="shared" si="29"/>
        <v>0.08</v>
      </c>
      <c r="G259" s="40">
        <f t="shared" si="30"/>
        <v>0.08</v>
      </c>
      <c r="H259" s="43">
        <f t="shared" si="31"/>
        <v>0.08</v>
      </c>
      <c r="I259" s="41">
        <f t="shared" si="32"/>
        <v>3.4584422027300894</v>
      </c>
      <c r="J259" s="43">
        <f t="shared" si="33"/>
        <v>0</v>
      </c>
      <c r="K259" s="43">
        <f t="shared" si="34"/>
        <v>0</v>
      </c>
      <c r="L259" s="44">
        <f t="shared" si="38"/>
        <v>0</v>
      </c>
      <c r="M259" s="1"/>
      <c r="O259" s="11"/>
      <c r="P259" s="10"/>
    </row>
    <row r="260" spans="1:16" x14ac:dyDescent="0.2">
      <c r="A260" s="49">
        <f t="shared" si="36"/>
        <v>950</v>
      </c>
      <c r="B260" s="50">
        <v>0.1</v>
      </c>
      <c r="C260" s="46">
        <f t="shared" si="37"/>
        <v>95</v>
      </c>
      <c r="D260" s="42">
        <f t="shared" si="27"/>
        <v>2888.909915515655</v>
      </c>
      <c r="E260" s="40">
        <f t="shared" si="28"/>
        <v>2890</v>
      </c>
      <c r="F260" s="40">
        <f t="shared" si="29"/>
        <v>0.08</v>
      </c>
      <c r="G260" s="40">
        <f t="shared" si="30"/>
        <v>0.08</v>
      </c>
      <c r="H260" s="43">
        <f t="shared" si="31"/>
        <v>0.08</v>
      </c>
      <c r="I260" s="41">
        <f t="shared" si="32"/>
        <v>3.460733999509674</v>
      </c>
      <c r="J260" s="43">
        <f t="shared" si="33"/>
        <v>0</v>
      </c>
      <c r="K260" s="43">
        <f t="shared" si="34"/>
        <v>0</v>
      </c>
      <c r="L260" s="44">
        <f t="shared" si="38"/>
        <v>0</v>
      </c>
      <c r="M260" s="1"/>
      <c r="O260" s="11"/>
      <c r="P260" s="10"/>
    </row>
    <row r="261" spans="1:16" x14ac:dyDescent="0.2">
      <c r="A261" s="49">
        <f t="shared" si="36"/>
        <v>955</v>
      </c>
      <c r="B261" s="50">
        <v>0.1</v>
      </c>
      <c r="C261" s="46">
        <f t="shared" si="37"/>
        <v>95.5</v>
      </c>
      <c r="D261" s="42">
        <f t="shared" si="27"/>
        <v>2904.1147045446851</v>
      </c>
      <c r="E261" s="40">
        <f t="shared" si="28"/>
        <v>2905</v>
      </c>
      <c r="F261" s="40">
        <f t="shared" si="29"/>
        <v>0.08</v>
      </c>
      <c r="G261" s="40">
        <f t="shared" si="30"/>
        <v>0.08</v>
      </c>
      <c r="H261" s="43">
        <f t="shared" si="31"/>
        <v>0.08</v>
      </c>
      <c r="I261" s="41">
        <f t="shared" si="32"/>
        <v>3.4630137658045728</v>
      </c>
      <c r="J261" s="43">
        <f t="shared" si="33"/>
        <v>0</v>
      </c>
      <c r="K261" s="43">
        <f t="shared" si="34"/>
        <v>0</v>
      </c>
      <c r="L261" s="44">
        <f t="shared" si="38"/>
        <v>0</v>
      </c>
      <c r="M261" s="1"/>
      <c r="O261" s="11"/>
      <c r="P261" s="10"/>
    </row>
    <row r="262" spans="1:16" x14ac:dyDescent="0.2">
      <c r="A262" s="49">
        <f t="shared" si="36"/>
        <v>960</v>
      </c>
      <c r="B262" s="50">
        <v>0.1</v>
      </c>
      <c r="C262" s="46">
        <f t="shared" si="37"/>
        <v>96</v>
      </c>
      <c r="D262" s="42">
        <f t="shared" si="27"/>
        <v>2919.3194935737147</v>
      </c>
      <c r="E262" s="40">
        <f t="shared" si="28"/>
        <v>2920</v>
      </c>
      <c r="F262" s="40">
        <f t="shared" si="29"/>
        <v>0.08</v>
      </c>
      <c r="G262" s="40">
        <f t="shared" si="30"/>
        <v>0.08</v>
      </c>
      <c r="H262" s="43">
        <f t="shared" si="31"/>
        <v>0.08</v>
      </c>
      <c r="I262" s="41">
        <f t="shared" si="32"/>
        <v>3.4652816272603948</v>
      </c>
      <c r="J262" s="43">
        <f t="shared" si="33"/>
        <v>0</v>
      </c>
      <c r="K262" s="43">
        <f t="shared" si="34"/>
        <v>0</v>
      </c>
      <c r="L262" s="44">
        <f t="shared" si="38"/>
        <v>0</v>
      </c>
      <c r="M262" s="1"/>
      <c r="O262" s="11"/>
      <c r="P262" s="10"/>
    </row>
    <row r="263" spans="1:16" x14ac:dyDescent="0.2">
      <c r="A263" s="49">
        <f t="shared" si="36"/>
        <v>965</v>
      </c>
      <c r="B263" s="50">
        <v>0.1</v>
      </c>
      <c r="C263" s="46">
        <f t="shared" si="37"/>
        <v>96.5</v>
      </c>
      <c r="D263" s="42">
        <f t="shared" ref="D263:D270" si="39">100*C263/$F$61</f>
        <v>2934.5242826027443</v>
      </c>
      <c r="E263" s="40">
        <f t="shared" ref="E263:E270" si="40">TRUNC((D263+5)/5)*5</f>
        <v>2935</v>
      </c>
      <c r="F263" s="40">
        <f t="shared" ref="F263:F270" si="41">VLOOKUP(E263-5,$A$71:$B$270,2)</f>
        <v>0.08</v>
      </c>
      <c r="G263" s="40">
        <f t="shared" ref="G263:G270" si="42">VLOOKUP(E263,$A$71:$B$270,2)</f>
        <v>0.08</v>
      </c>
      <c r="H263" s="43">
        <f t="shared" ref="H263:H270" si="43">IF(G263&gt;=F263,F263+(((D263-(E263-5))/5)*(G263-F263)),F263-(((D263-(E263-5))/5)*(F263-G263)))</f>
        <v>0.08</v>
      </c>
      <c r="I263" s="41">
        <f t="shared" ref="I263:I270" si="44">LOG(D263)</f>
        <v>3.467537707564619</v>
      </c>
      <c r="J263" s="43">
        <f t="shared" ref="J263:J270" si="45">IF(D263&gt;0,IF(D263&lt;=135,-0.42+(0.22*I263)+((1.42-(0.22*I263))*($F$36/13.6)),IF(D263&lt;=440,-14.48+(6.83*I263)+((15.48-(6.83*I263))*($F$36/13.6)),IF(D263&lt;=1000,-5.36+(3.38*I263)+((6.36-(3.38*I263))*($F$36/13.6)),0))),0)</f>
        <v>0</v>
      </c>
      <c r="K263" s="43">
        <f t="shared" ref="K263:K270" si="46">H263*J263</f>
        <v>0</v>
      </c>
      <c r="L263" s="44">
        <f t="shared" ref="L263:L294" si="47">K263*($F$64/$F$61)</f>
        <v>0</v>
      </c>
      <c r="M263" s="1"/>
      <c r="O263" s="11"/>
      <c r="P263" s="10"/>
    </row>
    <row r="264" spans="1:16" x14ac:dyDescent="0.2">
      <c r="A264" s="49">
        <f t="shared" ref="A264:A270" si="48">A263+5</f>
        <v>970</v>
      </c>
      <c r="B264" s="50">
        <v>0.09</v>
      </c>
      <c r="C264" s="46">
        <f t="shared" ref="C264:C270" si="49">C263+$F$58</f>
        <v>97</v>
      </c>
      <c r="D264" s="42">
        <f t="shared" si="39"/>
        <v>2949.7290716317743</v>
      </c>
      <c r="E264" s="40">
        <f t="shared" si="40"/>
        <v>2950</v>
      </c>
      <c r="F264" s="40">
        <f t="shared" si="41"/>
        <v>0.08</v>
      </c>
      <c r="G264" s="40">
        <f t="shared" si="42"/>
        <v>0.08</v>
      </c>
      <c r="H264" s="43">
        <f t="shared" si="43"/>
        <v>0.08</v>
      </c>
      <c r="I264" s="41">
        <f t="shared" si="44"/>
        <v>3.4697821284870711</v>
      </c>
      <c r="J264" s="43">
        <f t="shared" si="45"/>
        <v>0</v>
      </c>
      <c r="K264" s="43">
        <f t="shared" si="46"/>
        <v>0</v>
      </c>
      <c r="L264" s="44">
        <f t="shared" si="47"/>
        <v>0</v>
      </c>
      <c r="M264" s="1"/>
      <c r="O264" s="11"/>
      <c r="P264" s="10"/>
    </row>
    <row r="265" spans="1:16" x14ac:dyDescent="0.2">
      <c r="A265" s="49">
        <f t="shared" si="48"/>
        <v>975</v>
      </c>
      <c r="B265" s="50">
        <v>0.09</v>
      </c>
      <c r="C265" s="46">
        <f t="shared" si="49"/>
        <v>97.5</v>
      </c>
      <c r="D265" s="42">
        <f t="shared" si="39"/>
        <v>2964.9338606608039</v>
      </c>
      <c r="E265" s="40">
        <f t="shared" si="40"/>
        <v>2965</v>
      </c>
      <c r="F265" s="40">
        <f t="shared" si="41"/>
        <v>0.08</v>
      </c>
      <c r="G265" s="40">
        <f t="shared" si="42"/>
        <v>0.08</v>
      </c>
      <c r="H265" s="43">
        <f t="shared" si="43"/>
        <v>0.08</v>
      </c>
      <c r="I265" s="41">
        <f t="shared" si="44"/>
        <v>3.4720150099193634</v>
      </c>
      <c r="J265" s="43">
        <f t="shared" si="45"/>
        <v>0</v>
      </c>
      <c r="K265" s="43">
        <f t="shared" si="46"/>
        <v>0</v>
      </c>
      <c r="L265" s="44">
        <f t="shared" si="47"/>
        <v>0</v>
      </c>
      <c r="M265" s="1"/>
      <c r="O265" s="11"/>
      <c r="P265" s="10"/>
    </row>
    <row r="266" spans="1:16" x14ac:dyDescent="0.2">
      <c r="A266" s="49">
        <f t="shared" si="48"/>
        <v>980</v>
      </c>
      <c r="B266" s="50">
        <v>0.09</v>
      </c>
      <c r="C266" s="46">
        <f t="shared" si="49"/>
        <v>98</v>
      </c>
      <c r="D266" s="42">
        <f t="shared" si="39"/>
        <v>2980.1386496898335</v>
      </c>
      <c r="E266" s="40">
        <f t="shared" si="40"/>
        <v>2985</v>
      </c>
      <c r="F266" s="40">
        <f t="shared" si="41"/>
        <v>0.08</v>
      </c>
      <c r="G266" s="40">
        <f t="shared" si="42"/>
        <v>0.08</v>
      </c>
      <c r="H266" s="43">
        <f t="shared" si="43"/>
        <v>0.08</v>
      </c>
      <c r="I266" s="41">
        <f t="shared" si="44"/>
        <v>3.474236469913321</v>
      </c>
      <c r="J266" s="43">
        <f t="shared" si="45"/>
        <v>0</v>
      </c>
      <c r="K266" s="43">
        <f t="shared" si="46"/>
        <v>0</v>
      </c>
      <c r="L266" s="44">
        <f t="shared" si="47"/>
        <v>0</v>
      </c>
      <c r="M266" s="1"/>
      <c r="O266" s="11"/>
      <c r="P266" s="10"/>
    </row>
    <row r="267" spans="1:16" x14ac:dyDescent="0.2">
      <c r="A267" s="49">
        <f t="shared" si="48"/>
        <v>985</v>
      </c>
      <c r="B267" s="50">
        <v>0.09</v>
      </c>
      <c r="C267" s="46">
        <f t="shared" si="49"/>
        <v>98.5</v>
      </c>
      <c r="D267" s="42">
        <f t="shared" si="39"/>
        <v>2995.3434387188636</v>
      </c>
      <c r="E267" s="40">
        <f t="shared" si="40"/>
        <v>3000</v>
      </c>
      <c r="F267" s="40">
        <f t="shared" si="41"/>
        <v>0.08</v>
      </c>
      <c r="G267" s="40">
        <f t="shared" si="42"/>
        <v>0.08</v>
      </c>
      <c r="H267" s="43">
        <f t="shared" si="43"/>
        <v>0.08</v>
      </c>
      <c r="I267" s="41">
        <f t="shared" si="44"/>
        <v>3.476446624718438</v>
      </c>
      <c r="J267" s="43">
        <f t="shared" si="45"/>
        <v>0</v>
      </c>
      <c r="K267" s="43">
        <f t="shared" si="46"/>
        <v>0</v>
      </c>
      <c r="L267" s="44">
        <f t="shared" si="47"/>
        <v>0</v>
      </c>
      <c r="M267" s="1"/>
      <c r="O267" s="11"/>
      <c r="P267" s="10"/>
    </row>
    <row r="268" spans="1:16" x14ac:dyDescent="0.2">
      <c r="A268" s="49">
        <f t="shared" si="48"/>
        <v>990</v>
      </c>
      <c r="B268" s="50">
        <v>0.09</v>
      </c>
      <c r="C268" s="46">
        <f t="shared" si="49"/>
        <v>99</v>
      </c>
      <c r="D268" s="42">
        <f t="shared" si="39"/>
        <v>3010.5482277478932</v>
      </c>
      <c r="E268" s="40">
        <f t="shared" si="40"/>
        <v>3015</v>
      </c>
      <c r="F268" s="40">
        <f t="shared" si="41"/>
        <v>0.08</v>
      </c>
      <c r="G268" s="40">
        <f t="shared" si="42"/>
        <v>0.08</v>
      </c>
      <c r="H268" s="43">
        <f t="shared" si="43"/>
        <v>0.08</v>
      </c>
      <c r="I268" s="41">
        <f t="shared" si="44"/>
        <v>3.4786455888183765</v>
      </c>
      <c r="J268" s="43">
        <f t="shared" si="45"/>
        <v>0</v>
      </c>
      <c r="K268" s="43">
        <f t="shared" si="46"/>
        <v>0</v>
      </c>
      <c r="L268" s="44">
        <f t="shared" si="47"/>
        <v>0</v>
      </c>
      <c r="M268" s="1"/>
      <c r="O268" s="11"/>
      <c r="P268" s="10"/>
    </row>
    <row r="269" spans="1:16" x14ac:dyDescent="0.2">
      <c r="A269" s="49">
        <f t="shared" si="48"/>
        <v>995</v>
      </c>
      <c r="B269" s="50">
        <v>0.09</v>
      </c>
      <c r="C269" s="46">
        <f t="shared" si="49"/>
        <v>99.5</v>
      </c>
      <c r="D269" s="42">
        <f t="shared" si="39"/>
        <v>3025.7530167769228</v>
      </c>
      <c r="E269" s="40">
        <f t="shared" si="40"/>
        <v>3030</v>
      </c>
      <c r="F269" s="40">
        <f t="shared" si="41"/>
        <v>0.08</v>
      </c>
      <c r="G269" s="40">
        <f t="shared" si="42"/>
        <v>0.08</v>
      </c>
      <c r="H269" s="43">
        <f t="shared" si="43"/>
        <v>0.08</v>
      </c>
      <c r="I269" s="41">
        <f t="shared" si="44"/>
        <v>3.4808334749665519</v>
      </c>
      <c r="J269" s="43">
        <f t="shared" si="45"/>
        <v>0</v>
      </c>
      <c r="K269" s="43">
        <f t="shared" si="46"/>
        <v>0</v>
      </c>
      <c r="L269" s="44">
        <f t="shared" si="47"/>
        <v>0</v>
      </c>
      <c r="M269" s="1"/>
      <c r="O269" s="11"/>
      <c r="P269" s="10"/>
    </row>
    <row r="270" spans="1:16" ht="13.5" thickBot="1" x14ac:dyDescent="0.25">
      <c r="A270" s="51">
        <f t="shared" si="48"/>
        <v>1000</v>
      </c>
      <c r="B270" s="52">
        <v>0.08</v>
      </c>
      <c r="C270" s="46">
        <f t="shared" si="49"/>
        <v>100</v>
      </c>
      <c r="D270" s="42">
        <f t="shared" si="39"/>
        <v>3040.9578058059528</v>
      </c>
      <c r="E270" s="40">
        <f t="shared" si="40"/>
        <v>3045</v>
      </c>
      <c r="F270" s="40">
        <f t="shared" si="41"/>
        <v>0.08</v>
      </c>
      <c r="G270" s="40">
        <f t="shared" si="42"/>
        <v>0.08</v>
      </c>
      <c r="H270" s="43">
        <f t="shared" si="43"/>
        <v>0.08</v>
      </c>
      <c r="I270" s="41">
        <f t="shared" si="44"/>
        <v>3.4830103942208264</v>
      </c>
      <c r="J270" s="43">
        <f t="shared" si="45"/>
        <v>0</v>
      </c>
      <c r="K270" s="43">
        <f t="shared" si="46"/>
        <v>0</v>
      </c>
      <c r="L270" s="44">
        <f t="shared" si="47"/>
        <v>0</v>
      </c>
      <c r="M270" s="1"/>
      <c r="O270" s="11"/>
      <c r="P270" s="10"/>
    </row>
    <row r="271" spans="1:16" ht="13.5" thickTop="1" x14ac:dyDescent="0.2"/>
  </sheetData>
  <sheetProtection formatCells="0" formatColumns="0" formatRows="0" insertColumns="0" insertRows="0"/>
  <mergeCells count="4">
    <mergeCell ref="F4:J4"/>
    <mergeCell ref="G64:H64"/>
    <mergeCell ref="A69:B69"/>
    <mergeCell ref="O69:P69"/>
  </mergeCells>
  <pageMargins left="0.65" right="0.65" top="0.33300000000000002" bottom="0.33300000000000002" header="0.5" footer="0.5"/>
  <pageSetup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START HERE - INTRODUCTION</vt:lpstr>
      <vt:lpstr>Clark UH Method</vt:lpstr>
      <vt:lpstr>Dimensionless UH Method</vt:lpstr>
      <vt:lpstr>'Dimensionless UH Method'!Print_Area</vt:lpstr>
      <vt:lpstr>'Dimensionless UH Method'!Print_Area_MI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Fischer</dc:creator>
  <cp:lastModifiedBy>Gary Fischer</cp:lastModifiedBy>
  <dcterms:created xsi:type="dcterms:W3CDTF">2008-01-15T19:55:57Z</dcterms:created>
  <dcterms:modified xsi:type="dcterms:W3CDTF">2020-04-13T22:54:00Z</dcterms:modified>
</cp:coreProperties>
</file>