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Calculator" sheetId="1" r:id="rId1"/>
  </sheets>
  <calcPr calcId="145621"/>
</workbook>
</file>

<file path=xl/calcChain.xml><?xml version="1.0" encoding="utf-8"?>
<calcChain xmlns="http://schemas.openxmlformats.org/spreadsheetml/2006/main">
  <c r="D20" i="1" l="1"/>
  <c r="D16" i="1"/>
  <c r="D35" i="1"/>
  <c r="D36" i="1"/>
  <c r="D37" i="1"/>
  <c r="D38" i="1"/>
  <c r="D39" i="1"/>
  <c r="D40" i="1"/>
  <c r="D41" i="1"/>
  <c r="D42" i="1"/>
  <c r="D43" i="1"/>
  <c r="D34" i="1"/>
  <c r="D60" i="1"/>
  <c r="D61" i="1"/>
  <c r="D62" i="1"/>
  <c r="D63" i="1"/>
  <c r="D64" i="1"/>
  <c r="D65" i="1"/>
  <c r="D46" i="1"/>
  <c r="D47" i="1"/>
  <c r="D48" i="1"/>
  <c r="D49" i="1"/>
  <c r="D50" i="1"/>
  <c r="D51" i="1"/>
  <c r="D52" i="1"/>
  <c r="D53" i="1"/>
  <c r="D54" i="1"/>
  <c r="D55" i="1"/>
  <c r="D44" i="1"/>
  <c r="D45" i="1"/>
  <c r="D56" i="1"/>
  <c r="D57" i="1"/>
  <c r="D58" i="1"/>
  <c r="D59" i="1"/>
  <c r="D66" i="1"/>
  <c r="D33" i="1"/>
  <c r="D32" i="1"/>
  <c r="D31" i="1"/>
  <c r="D30" i="1"/>
  <c r="D29" i="1"/>
  <c r="D28" i="1"/>
  <c r="D27" i="1"/>
  <c r="D26" i="1"/>
  <c r="D19" i="1"/>
  <c r="D21" i="1"/>
  <c r="D22" i="1"/>
  <c r="D23" i="1"/>
  <c r="D24" i="1"/>
  <c r="D25" i="1"/>
  <c r="D18" i="1"/>
  <c r="D17" i="1"/>
</calcChain>
</file>

<file path=xl/sharedStrings.xml><?xml version="1.0" encoding="utf-8"?>
<sst xmlns="http://schemas.openxmlformats.org/spreadsheetml/2006/main" count="56" uniqueCount="56">
  <si>
    <t>1' parshall</t>
  </si>
  <si>
    <t>2' parshall</t>
  </si>
  <si>
    <t>3' parshall</t>
  </si>
  <si>
    <t>4' parshall</t>
  </si>
  <si>
    <t>5' parshall</t>
  </si>
  <si>
    <t>6' parshall</t>
  </si>
  <si>
    <t>7' parshall</t>
  </si>
  <si>
    <t>8' parshall</t>
  </si>
  <si>
    <t>10' parshall</t>
  </si>
  <si>
    <t>12' parshall</t>
  </si>
  <si>
    <t>15' parshall</t>
  </si>
  <si>
    <t>20' parshall</t>
  </si>
  <si>
    <t>25' parshall</t>
  </si>
  <si>
    <t>30' parshall</t>
  </si>
  <si>
    <t>40' parshall</t>
  </si>
  <si>
    <t>50' parshall</t>
  </si>
  <si>
    <t>1' cutthroat</t>
  </si>
  <si>
    <t>1.5' cutthroat</t>
  </si>
  <si>
    <t>2' cutthroat</t>
  </si>
  <si>
    <t>2.5' cutthroat</t>
  </si>
  <si>
    <t>3' cutthroat</t>
  </si>
  <si>
    <t>4' cutthroat</t>
  </si>
  <si>
    <t>5' cutthroat</t>
  </si>
  <si>
    <t>6' cutthroat</t>
  </si>
  <si>
    <t>7' cutthroat</t>
  </si>
  <si>
    <t>8' cutthroat</t>
  </si>
  <si>
    <t>3' Contracted Rectangular Weir</t>
  </si>
  <si>
    <t>4' Contracted Rectangular Weir</t>
  </si>
  <si>
    <t>5' Contracted Rectangular Weir</t>
  </si>
  <si>
    <t>6' Contracted Rectangular Weir</t>
  </si>
  <si>
    <t>7' Contracted Rectangular Weir</t>
  </si>
  <si>
    <t>8' Contracted Rectangular Weir</t>
  </si>
  <si>
    <t>9' Contracted Rectangular Weir</t>
  </si>
  <si>
    <t>10' Contracted Rectangular Weir</t>
  </si>
  <si>
    <t>12' Contracted Rectangular Weir</t>
  </si>
  <si>
    <t>15' Contracted Rectangular Weir</t>
  </si>
  <si>
    <t>18' Contracted Rectangular Weir</t>
  </si>
  <si>
    <t>20' Contracted Rectangular Weir</t>
  </si>
  <si>
    <t>2' Suppressed Rectangular Weir</t>
  </si>
  <si>
    <t>3' Suppressed Rectangular Weir</t>
  </si>
  <si>
    <t>4' Suppressed Rectangular Weir</t>
  </si>
  <si>
    <t>5' Suppressed Rectangular Weir</t>
  </si>
  <si>
    <t>4' Cipolletti Weir</t>
  </si>
  <si>
    <t>5' Cipolletti Weir</t>
  </si>
  <si>
    <t>6' Cipolletti Weir</t>
  </si>
  <si>
    <t>7' Cipolletti Weir</t>
  </si>
  <si>
    <t>8' Cipolletti Weir</t>
  </si>
  <si>
    <t>9' Cipolletti Weir</t>
  </si>
  <si>
    <t xml:space="preserve">1.5' parshall </t>
  </si>
  <si>
    <t>2.5' parshall</t>
  </si>
  <si>
    <t>Head, feet</t>
  </si>
  <si>
    <t>Discharge, cfs</t>
  </si>
  <si>
    <t>Throat Width</t>
  </si>
  <si>
    <t>Flume/Weir, Size</t>
  </si>
  <si>
    <t>90 degree or V-Notch Weir</t>
  </si>
  <si>
    <t>https://www.usbr.gov/tsc/techreferences/mands/wmm/WMM_3rd_2001.pdf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</si>
</sst>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0"/>
      <name val="Arial"/>
    </font>
    <font>
      <sz val="12"/>
      <name val="Times New Roman"/>
      <family val="1"/>
    </font>
    <font>
      <sz val="12"/>
      <color theme="1"/>
      <name val="Times New Roman"/>
      <family val="1"/>
    </font>
    <font>
      <b/>
      <sz val="12"/>
      <name val="Times New Roman"/>
      <family val="1"/>
    </font>
    <font>
      <b/>
      <u/>
      <sz val="12"/>
      <color theme="1"/>
      <name val="Times New Roman"/>
      <family val="1"/>
    </font>
    <font>
      <b/>
      <sz val="12"/>
      <color theme="1"/>
      <name val="Times New Roman"/>
      <family val="1"/>
    </font>
    <font>
      <u/>
      <sz val="11"/>
      <color theme="10"/>
      <name val="Calibri"/>
      <family val="2"/>
      <scheme val="minor"/>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30">
    <xf numFmtId="0" fontId="0" fillId="0" borderId="0" xfId="0"/>
    <xf numFmtId="164" fontId="4" fillId="0" borderId="0" xfId="1" applyNumberFormat="1" applyFont="1" applyAlignment="1" applyProtection="1">
      <alignment horizontal="center"/>
      <protection locked="0"/>
    </xf>
    <xf numFmtId="0" fontId="4" fillId="0" borderId="0" xfId="1" applyFont="1" applyAlignment="1" applyProtection="1">
      <alignment horizontal="center"/>
      <protection locked="0"/>
    </xf>
    <xf numFmtId="164" fontId="2" fillId="0" borderId="0" xfId="1" applyNumberFormat="1" applyFont="1" applyAlignment="1" applyProtection="1">
      <alignment horizontal="center"/>
      <protection locked="0"/>
    </xf>
    <xf numFmtId="0" fontId="2" fillId="0" borderId="0" xfId="1"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6" fillId="0" borderId="10"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Protection="1">
      <protection locked="0"/>
    </xf>
    <xf numFmtId="0" fontId="3" fillId="0" borderId="2"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10" xfId="0" applyFont="1" applyBorder="1" applyAlignment="1" applyProtection="1">
      <alignment horizontal="center"/>
      <protection locked="0"/>
    </xf>
    <xf numFmtId="2" fontId="3" fillId="0" borderId="3" xfId="0" applyNumberFormat="1" applyFont="1" applyBorder="1" applyAlignment="1" applyProtection="1">
      <alignment horizontal="center"/>
    </xf>
    <xf numFmtId="2" fontId="3" fillId="0" borderId="5" xfId="0" applyNumberFormat="1" applyFont="1" applyBorder="1" applyAlignment="1" applyProtection="1">
      <alignment horizontal="center"/>
    </xf>
    <xf numFmtId="2" fontId="3" fillId="0" borderId="8" xfId="0" applyNumberFormat="1" applyFont="1" applyBorder="1" applyAlignment="1" applyProtection="1">
      <alignment horizontal="center"/>
    </xf>
    <xf numFmtId="2" fontId="3" fillId="0" borderId="11" xfId="0" applyNumberFormat="1" applyFont="1" applyBorder="1" applyAlignment="1" applyProtection="1">
      <alignment horizontal="center"/>
    </xf>
    <xf numFmtId="0" fontId="7" fillId="0" borderId="0" xfId="2" applyAlignment="1" applyProtection="1">
      <alignment horizontal="center"/>
      <protection locked="0"/>
    </xf>
    <xf numFmtId="0" fontId="4" fillId="0" borderId="9" xfId="1" applyFont="1" applyBorder="1" applyAlignment="1" applyProtection="1">
      <alignment horizontal="center"/>
    </xf>
    <xf numFmtId="0" fontId="4" fillId="0" borderId="10" xfId="1" applyFont="1" applyBorder="1" applyAlignment="1" applyProtection="1">
      <alignment horizontal="center"/>
    </xf>
    <xf numFmtId="164" fontId="2" fillId="0" borderId="1" xfId="1" applyNumberFormat="1" applyFont="1" applyBorder="1" applyAlignment="1" applyProtection="1">
      <alignment horizontal="center"/>
    </xf>
    <xf numFmtId="0" fontId="2" fillId="0" borderId="2" xfId="1" applyFont="1" applyBorder="1" applyAlignment="1" applyProtection="1">
      <alignment horizontal="center"/>
    </xf>
    <xf numFmtId="164" fontId="2" fillId="0" borderId="4" xfId="1" applyNumberFormat="1" applyFont="1" applyBorder="1" applyAlignment="1" applyProtection="1">
      <alignment horizontal="center"/>
    </xf>
    <xf numFmtId="0" fontId="2" fillId="0" borderId="0" xfId="1" applyFont="1" applyBorder="1" applyAlignment="1" applyProtection="1">
      <alignment horizontal="center"/>
    </xf>
    <xf numFmtId="164" fontId="2" fillId="0" borderId="6" xfId="1" applyNumberFormat="1" applyFont="1" applyBorder="1" applyAlignment="1" applyProtection="1">
      <alignment horizontal="center"/>
    </xf>
    <xf numFmtId="0" fontId="2" fillId="0" borderId="7" xfId="1" applyFont="1" applyBorder="1" applyAlignment="1" applyProtection="1">
      <alignment horizontal="center"/>
    </xf>
    <xf numFmtId="0" fontId="2" fillId="0" borderId="9" xfId="1" applyFont="1" applyBorder="1" applyAlignment="1" applyProtection="1">
      <alignment horizontal="center"/>
    </xf>
    <xf numFmtId="0" fontId="2" fillId="0" borderId="10" xfId="1" applyFont="1" applyBorder="1" applyAlignment="1" applyProtection="1">
      <alignment horizontal="center"/>
    </xf>
    <xf numFmtId="0" fontId="6" fillId="0" borderId="11" xfId="0" applyFont="1" applyBorder="1" applyAlignment="1" applyProtection="1">
      <alignment horizont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104773</xdr:rowOff>
    </xdr:from>
    <xdr:to>
      <xdr:col>4</xdr:col>
      <xdr:colOff>9525</xdr:colOff>
      <xdr:row>12</xdr:row>
      <xdr:rowOff>57150</xdr:rowOff>
    </xdr:to>
    <xdr:sp macro="" textlink="">
      <xdr:nvSpPr>
        <xdr:cNvPr id="2" name="TextBox 1"/>
        <xdr:cNvSpPr txBox="1"/>
      </xdr:nvSpPr>
      <xdr:spPr>
        <a:xfrm>
          <a:off x="95250" y="104773"/>
          <a:ext cx="5838825" cy="2352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a:t>
          </a:r>
          <a:r>
            <a:rPr lang="en-US" sz="1100" baseline="0"/>
            <a:t> F</a:t>
          </a:r>
          <a:r>
            <a:rPr lang="en-US" sz="1100"/>
            <a:t>lume and Weir</a:t>
          </a:r>
          <a:r>
            <a:rPr lang="en-US" sz="1100" baseline="0"/>
            <a:t> estimated values derived from this table are computed using standard formulas taken from the U.S. Bureau of Reclamation Water Measurement Manual (1997) with the exception of the cutthroat flume values which use equations from Skogerboe </a:t>
          </a:r>
          <a:r>
            <a:rPr lang="en-US" sz="1100" i="1" baseline="0"/>
            <a:t>etal</a:t>
          </a:r>
          <a:r>
            <a:rPr lang="en-US" sz="1100" baseline="0"/>
            <a:t> (1967). To use this table, enter the head measurement in feet and tenths of feet into column C for the appropriate size device.</a:t>
          </a:r>
        </a:p>
        <a:p>
          <a:endParaRPr lang="en-US" sz="1100" baseline="0"/>
        </a:p>
        <a:p>
          <a:r>
            <a:rPr lang="en-US" sz="1100" baseline="0"/>
            <a:t>To accurately use this table, flumes and weirs must be properly functioning. This requires appropriate sizing, approach angles and velocities, level and plumb, staff gage placement and free flow conditions.  Information  regarding proper function of flumes and weirs may be found in the two sources listed above.</a:t>
          </a:r>
        </a:p>
        <a:p>
          <a:endParaRPr lang="en-US" sz="1100" baseline="0"/>
        </a:p>
        <a:p>
          <a:r>
            <a:rPr lang="en-US" sz="1100"/>
            <a:t>Note: </a:t>
          </a:r>
          <a:r>
            <a:rPr lang="en-US" sz="1100" baseline="0"/>
            <a:t> Values for 0.5 through 2 foot rectangular weirs and 0.5 through 3-foot Cipoletti weirs were </a:t>
          </a:r>
          <a:r>
            <a:rPr lang="en-US" sz="1100"/>
            <a:t>experimentally derived and therefore should be accessed from the USBR Manual (see link below).</a:t>
          </a:r>
        </a:p>
        <a:p>
          <a:r>
            <a:rPr lang="en-US" sz="1100"/>
            <a:t>  </a:t>
          </a:r>
        </a:p>
        <a:p>
          <a:endParaRPr lang="en-US" sz="1100"/>
        </a:p>
        <a:p>
          <a:endParaRPr lang="en-US" sz="1100"/>
        </a:p>
        <a:p>
          <a:endParaRPr lang="en-US" sz="1100"/>
        </a:p>
      </xdr:txBody>
    </xdr:sp>
    <xdr:clientData/>
  </xdr:twoCellAnchor>
  <xdr:twoCellAnchor>
    <xdr:from>
      <xdr:col>0</xdr:col>
      <xdr:colOff>95250</xdr:colOff>
      <xdr:row>0</xdr:row>
      <xdr:rowOff>85723</xdr:rowOff>
    </xdr:from>
    <xdr:to>
      <xdr:col>4</xdr:col>
      <xdr:colOff>9525</xdr:colOff>
      <xdr:row>12</xdr:row>
      <xdr:rowOff>38100</xdr:rowOff>
    </xdr:to>
    <xdr:sp macro="" textlink="">
      <xdr:nvSpPr>
        <xdr:cNvPr id="3" name="TextBox 2"/>
        <xdr:cNvSpPr txBox="1"/>
      </xdr:nvSpPr>
      <xdr:spPr>
        <a:xfrm>
          <a:off x="95250" y="85723"/>
          <a:ext cx="5838825" cy="2352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a:t>
          </a:r>
          <a:r>
            <a:rPr lang="en-US" sz="1100" baseline="0"/>
            <a:t> F</a:t>
          </a:r>
          <a:r>
            <a:rPr lang="en-US" sz="1100"/>
            <a:t>lume and Weir</a:t>
          </a:r>
          <a:r>
            <a:rPr lang="en-US" sz="1100" baseline="0"/>
            <a:t> estimated values derived from this table are computed using standard formulas taken from the U.S. Bureau of Reclamation Water Measurement Manual (1997) with the exception of the cutthroat flume values which use equations from Skogerboe </a:t>
          </a:r>
          <a:r>
            <a:rPr lang="en-US" sz="1100" i="1" baseline="0"/>
            <a:t>etal</a:t>
          </a:r>
          <a:r>
            <a:rPr lang="en-US" sz="1100" baseline="0"/>
            <a:t> (1967). To use this table, enter the head measurement in feet and tenths of feet into column C for the appropriate size device.</a:t>
          </a:r>
        </a:p>
        <a:p>
          <a:endParaRPr lang="en-US" sz="1100" baseline="0"/>
        </a:p>
        <a:p>
          <a:r>
            <a:rPr lang="en-US" sz="1100" baseline="0"/>
            <a:t>To accurately use this table, flumes and weirs must be properly functioning. This requires appropriate sizing, approach angles and velocities, level and plumb, staff gage placement and free flow conditions.  Information  regarding proper function of flumes and weirs may be found in the two sources listed above.</a:t>
          </a:r>
        </a:p>
        <a:p>
          <a:endParaRPr lang="en-US" sz="1100" baseline="0"/>
        </a:p>
        <a:p>
          <a:r>
            <a:rPr lang="en-US" sz="1100"/>
            <a:t>Note: </a:t>
          </a:r>
          <a:r>
            <a:rPr lang="en-US" sz="1100" baseline="0"/>
            <a:t> Values for 0.5 through 2 foot rectangular weirs and 0.5 through 3-foot Cipoletti weirs were </a:t>
          </a:r>
          <a:r>
            <a:rPr lang="en-US" sz="1100"/>
            <a:t>experimentally derived and therefore should be accessed from the USBR Manual (see link below).</a:t>
          </a:r>
        </a:p>
        <a:p>
          <a:r>
            <a:rPr lang="en-US" sz="1100"/>
            <a:t>  </a:t>
          </a:r>
        </a:p>
        <a:p>
          <a:endParaRPr lang="en-US" sz="1100"/>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br.gov/tsc/techreferences/mands/wmm/WMM_3rd_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workbookViewId="0">
      <selection activeCell="K18" sqref="K18"/>
    </sheetView>
  </sheetViews>
  <sheetFormatPr defaultRowHeight="15.75" x14ac:dyDescent="0.25"/>
  <cols>
    <col min="1" max="1" width="14.28515625" style="5" customWidth="1"/>
    <col min="2" max="2" width="49" style="5" customWidth="1"/>
    <col min="3" max="3" width="11.42578125" style="5" customWidth="1"/>
    <col min="4" max="4" width="14.140625" style="5" customWidth="1"/>
    <col min="5" max="7" width="9.140625" style="5"/>
    <col min="8" max="16384" width="9.140625" style="6"/>
  </cols>
  <sheetData>
    <row r="1" spans="1:7" x14ac:dyDescent="0.25">
      <c r="A1" s="4"/>
      <c r="B1" s="4"/>
    </row>
    <row r="2" spans="1:7" x14ac:dyDescent="0.25">
      <c r="A2" s="4"/>
      <c r="B2" s="4"/>
    </row>
    <row r="3" spans="1:7" x14ac:dyDescent="0.25">
      <c r="A3" s="4"/>
      <c r="B3" s="4"/>
    </row>
    <row r="5" spans="1:7" x14ac:dyDescent="0.25">
      <c r="A5" s="1"/>
      <c r="B5" s="2"/>
    </row>
    <row r="6" spans="1:7" x14ac:dyDescent="0.25">
      <c r="A6" s="3"/>
      <c r="B6" s="4"/>
    </row>
    <row r="14" spans="1:7" ht="16.5" thickBot="1" x14ac:dyDescent="0.3"/>
    <row r="15" spans="1:7" s="9" customFormat="1" ht="16.5" thickBot="1" x14ac:dyDescent="0.3">
      <c r="A15" s="19" t="s">
        <v>52</v>
      </c>
      <c r="B15" s="20" t="s">
        <v>53</v>
      </c>
      <c r="C15" s="7" t="s">
        <v>50</v>
      </c>
      <c r="D15" s="29" t="s">
        <v>51</v>
      </c>
      <c r="E15" s="8"/>
      <c r="F15" s="8"/>
      <c r="G15" s="8"/>
    </row>
    <row r="16" spans="1:7" x14ac:dyDescent="0.25">
      <c r="A16" s="21">
        <v>1</v>
      </c>
      <c r="B16" s="22" t="s">
        <v>0</v>
      </c>
      <c r="C16" s="10"/>
      <c r="D16" s="14">
        <f>(3.95*(C16^1.55))</f>
        <v>0</v>
      </c>
    </row>
    <row r="17" spans="1:4" s="6" customFormat="1" x14ac:dyDescent="0.25">
      <c r="A17" s="23">
        <v>1.5</v>
      </c>
      <c r="B17" s="24" t="s">
        <v>48</v>
      </c>
      <c r="C17" s="11"/>
      <c r="D17" s="15">
        <f>(4*(A17)*(C17^1.522*A17^0.026))</f>
        <v>0</v>
      </c>
    </row>
    <row r="18" spans="1:4" s="6" customFormat="1" x14ac:dyDescent="0.25">
      <c r="A18" s="23">
        <v>2</v>
      </c>
      <c r="B18" s="24" t="s">
        <v>1</v>
      </c>
      <c r="C18" s="11"/>
      <c r="D18" s="15">
        <f>(4*(A18)*(C18^(1.522*A18^0.026)))</f>
        <v>0</v>
      </c>
    </row>
    <row r="19" spans="1:4" s="6" customFormat="1" x14ac:dyDescent="0.25">
      <c r="A19" s="23">
        <v>2.5</v>
      </c>
      <c r="B19" s="24" t="s">
        <v>49</v>
      </c>
      <c r="C19" s="11"/>
      <c r="D19" s="15">
        <f t="shared" ref="D19:D25" si="0">(4*(A19)*(C19^(1.522*A19^0.026)))</f>
        <v>0</v>
      </c>
    </row>
    <row r="20" spans="1:4" s="6" customFormat="1" x14ac:dyDescent="0.25">
      <c r="A20" s="23">
        <v>3</v>
      </c>
      <c r="B20" s="24" t="s">
        <v>2</v>
      </c>
      <c r="C20" s="11"/>
      <c r="D20" s="15">
        <f t="shared" si="0"/>
        <v>0</v>
      </c>
    </row>
    <row r="21" spans="1:4" s="6" customFormat="1" x14ac:dyDescent="0.25">
      <c r="A21" s="23">
        <v>4</v>
      </c>
      <c r="B21" s="24" t="s">
        <v>3</v>
      </c>
      <c r="C21" s="11"/>
      <c r="D21" s="15">
        <f t="shared" si="0"/>
        <v>0</v>
      </c>
    </row>
    <row r="22" spans="1:4" s="6" customFormat="1" x14ac:dyDescent="0.25">
      <c r="A22" s="23">
        <v>5</v>
      </c>
      <c r="B22" s="24" t="s">
        <v>4</v>
      </c>
      <c r="C22" s="11"/>
      <c r="D22" s="15">
        <f t="shared" si="0"/>
        <v>0</v>
      </c>
    </row>
    <row r="23" spans="1:4" s="6" customFormat="1" x14ac:dyDescent="0.25">
      <c r="A23" s="23">
        <v>6</v>
      </c>
      <c r="B23" s="24" t="s">
        <v>5</v>
      </c>
      <c r="C23" s="11"/>
      <c r="D23" s="15">
        <f t="shared" si="0"/>
        <v>0</v>
      </c>
    </row>
    <row r="24" spans="1:4" s="6" customFormat="1" x14ac:dyDescent="0.25">
      <c r="A24" s="23">
        <v>7</v>
      </c>
      <c r="B24" s="24" t="s">
        <v>6</v>
      </c>
      <c r="C24" s="11"/>
      <c r="D24" s="15">
        <f t="shared" si="0"/>
        <v>0</v>
      </c>
    </row>
    <row r="25" spans="1:4" s="6" customFormat="1" x14ac:dyDescent="0.25">
      <c r="A25" s="23">
        <v>8</v>
      </c>
      <c r="B25" s="24" t="s">
        <v>7</v>
      </c>
      <c r="C25" s="11"/>
      <c r="D25" s="15">
        <f t="shared" si="0"/>
        <v>0</v>
      </c>
    </row>
    <row r="26" spans="1:4" s="6" customFormat="1" x14ac:dyDescent="0.25">
      <c r="A26" s="23">
        <v>10</v>
      </c>
      <c r="B26" s="24" t="s">
        <v>8</v>
      </c>
      <c r="C26" s="11"/>
      <c r="D26" s="15">
        <f>39.38*(C26^1.6)</f>
        <v>0</v>
      </c>
    </row>
    <row r="27" spans="1:4" s="6" customFormat="1" x14ac:dyDescent="0.25">
      <c r="A27" s="23">
        <v>12</v>
      </c>
      <c r="B27" s="24" t="s">
        <v>9</v>
      </c>
      <c r="C27" s="11"/>
      <c r="D27" s="15">
        <f>46.75*(C27^1.6)</f>
        <v>0</v>
      </c>
    </row>
    <row r="28" spans="1:4" s="6" customFormat="1" x14ac:dyDescent="0.25">
      <c r="A28" s="23">
        <v>15</v>
      </c>
      <c r="B28" s="24" t="s">
        <v>10</v>
      </c>
      <c r="C28" s="11"/>
      <c r="D28" s="15">
        <f>57.81*(C28^1.6)</f>
        <v>0</v>
      </c>
    </row>
    <row r="29" spans="1:4" s="6" customFormat="1" x14ac:dyDescent="0.25">
      <c r="A29" s="23">
        <v>20</v>
      </c>
      <c r="B29" s="24" t="s">
        <v>11</v>
      </c>
      <c r="C29" s="11"/>
      <c r="D29" s="15">
        <f>76.25*(C29^1.6)</f>
        <v>0</v>
      </c>
    </row>
    <row r="30" spans="1:4" s="6" customFormat="1" x14ac:dyDescent="0.25">
      <c r="A30" s="23">
        <v>25</v>
      </c>
      <c r="B30" s="24" t="s">
        <v>12</v>
      </c>
      <c r="C30" s="11"/>
      <c r="D30" s="15">
        <f>94.69*(C30^1.6)</f>
        <v>0</v>
      </c>
    </row>
    <row r="31" spans="1:4" s="6" customFormat="1" x14ac:dyDescent="0.25">
      <c r="A31" s="23">
        <v>30</v>
      </c>
      <c r="B31" s="24" t="s">
        <v>13</v>
      </c>
      <c r="C31" s="11"/>
      <c r="D31" s="15">
        <f>113.13*(C31^1.6)</f>
        <v>0</v>
      </c>
    </row>
    <row r="32" spans="1:4" s="6" customFormat="1" x14ac:dyDescent="0.25">
      <c r="A32" s="23">
        <v>40</v>
      </c>
      <c r="B32" s="24" t="s">
        <v>14</v>
      </c>
      <c r="C32" s="11"/>
      <c r="D32" s="15">
        <f>150*(C32^1.6)</f>
        <v>0</v>
      </c>
    </row>
    <row r="33" spans="1:4" s="6" customFormat="1" ht="16.5" thickBot="1" x14ac:dyDescent="0.3">
      <c r="A33" s="25">
        <v>50</v>
      </c>
      <c r="B33" s="26" t="s">
        <v>15</v>
      </c>
      <c r="C33" s="12"/>
      <c r="D33" s="16">
        <f>186.88*(C33^1.6)</f>
        <v>0</v>
      </c>
    </row>
    <row r="34" spans="1:4" s="6" customFormat="1" x14ac:dyDescent="0.25">
      <c r="A34" s="21">
        <v>1</v>
      </c>
      <c r="B34" s="22" t="s">
        <v>16</v>
      </c>
      <c r="C34" s="10"/>
      <c r="D34" s="14">
        <f>(3.5*(A34^1.025))*(C34^1.56)</f>
        <v>0</v>
      </c>
    </row>
    <row r="35" spans="1:4" s="6" customFormat="1" x14ac:dyDescent="0.25">
      <c r="A35" s="23">
        <v>1.5</v>
      </c>
      <c r="B35" s="24" t="s">
        <v>17</v>
      </c>
      <c r="C35" s="11"/>
      <c r="D35" s="15">
        <f t="shared" ref="D35:D43" si="1">(3.5*(A35^1.025))*(C35^1.56)</f>
        <v>0</v>
      </c>
    </row>
    <row r="36" spans="1:4" s="6" customFormat="1" x14ac:dyDescent="0.25">
      <c r="A36" s="23">
        <v>2</v>
      </c>
      <c r="B36" s="24" t="s">
        <v>18</v>
      </c>
      <c r="C36" s="11"/>
      <c r="D36" s="15">
        <f t="shared" si="1"/>
        <v>0</v>
      </c>
    </row>
    <row r="37" spans="1:4" s="6" customFormat="1" x14ac:dyDescent="0.25">
      <c r="A37" s="23">
        <v>2.5</v>
      </c>
      <c r="B37" s="24" t="s">
        <v>19</v>
      </c>
      <c r="C37" s="11"/>
      <c r="D37" s="15">
        <f t="shared" si="1"/>
        <v>0</v>
      </c>
    </row>
    <row r="38" spans="1:4" s="6" customFormat="1" x14ac:dyDescent="0.25">
      <c r="A38" s="23">
        <v>3</v>
      </c>
      <c r="B38" s="24" t="s">
        <v>20</v>
      </c>
      <c r="C38" s="11"/>
      <c r="D38" s="15">
        <f t="shared" si="1"/>
        <v>0</v>
      </c>
    </row>
    <row r="39" spans="1:4" s="6" customFormat="1" x14ac:dyDescent="0.25">
      <c r="A39" s="23">
        <v>4</v>
      </c>
      <c r="B39" s="24" t="s">
        <v>21</v>
      </c>
      <c r="C39" s="11"/>
      <c r="D39" s="15">
        <f t="shared" si="1"/>
        <v>0</v>
      </c>
    </row>
    <row r="40" spans="1:4" s="6" customFormat="1" x14ac:dyDescent="0.25">
      <c r="A40" s="23">
        <v>5</v>
      </c>
      <c r="B40" s="24" t="s">
        <v>22</v>
      </c>
      <c r="C40" s="11"/>
      <c r="D40" s="15">
        <f t="shared" si="1"/>
        <v>0</v>
      </c>
    </row>
    <row r="41" spans="1:4" s="6" customFormat="1" x14ac:dyDescent="0.25">
      <c r="A41" s="23">
        <v>6</v>
      </c>
      <c r="B41" s="24" t="s">
        <v>23</v>
      </c>
      <c r="C41" s="11"/>
      <c r="D41" s="15">
        <f t="shared" si="1"/>
        <v>0</v>
      </c>
    </row>
    <row r="42" spans="1:4" s="6" customFormat="1" x14ac:dyDescent="0.25">
      <c r="A42" s="23">
        <v>7</v>
      </c>
      <c r="B42" s="24" t="s">
        <v>24</v>
      </c>
      <c r="C42" s="11"/>
      <c r="D42" s="15">
        <f t="shared" si="1"/>
        <v>0</v>
      </c>
    </row>
    <row r="43" spans="1:4" s="6" customFormat="1" x14ac:dyDescent="0.25">
      <c r="A43" s="23">
        <v>8</v>
      </c>
      <c r="B43" s="24" t="s">
        <v>25</v>
      </c>
      <c r="C43" s="11"/>
      <c r="D43" s="15">
        <f t="shared" si="1"/>
        <v>0</v>
      </c>
    </row>
    <row r="44" spans="1:4" s="6" customFormat="1" x14ac:dyDescent="0.25">
      <c r="A44" s="23">
        <v>3</v>
      </c>
      <c r="B44" s="24" t="s">
        <v>26</v>
      </c>
      <c r="C44" s="11"/>
      <c r="D44" s="15">
        <f t="shared" ref="D44:D55" si="2">(3.33*(A44-(0.2*C44))*(C44^1.5))</f>
        <v>0</v>
      </c>
    </row>
    <row r="45" spans="1:4" s="6" customFormat="1" x14ac:dyDescent="0.25">
      <c r="A45" s="23">
        <v>4</v>
      </c>
      <c r="B45" s="24" t="s">
        <v>27</v>
      </c>
      <c r="C45" s="11"/>
      <c r="D45" s="15">
        <f t="shared" si="2"/>
        <v>0</v>
      </c>
    </row>
    <row r="46" spans="1:4" s="6" customFormat="1" x14ac:dyDescent="0.25">
      <c r="A46" s="23">
        <v>5</v>
      </c>
      <c r="B46" s="24" t="s">
        <v>28</v>
      </c>
      <c r="C46" s="11"/>
      <c r="D46" s="15">
        <f t="shared" si="2"/>
        <v>0</v>
      </c>
    </row>
    <row r="47" spans="1:4" s="6" customFormat="1" x14ac:dyDescent="0.25">
      <c r="A47" s="23">
        <v>6</v>
      </c>
      <c r="B47" s="24" t="s">
        <v>29</v>
      </c>
      <c r="C47" s="11"/>
      <c r="D47" s="15">
        <f t="shared" si="2"/>
        <v>0</v>
      </c>
    </row>
    <row r="48" spans="1:4" s="6" customFormat="1" x14ac:dyDescent="0.25">
      <c r="A48" s="23">
        <v>7</v>
      </c>
      <c r="B48" s="24" t="s">
        <v>30</v>
      </c>
      <c r="C48" s="11"/>
      <c r="D48" s="15">
        <f t="shared" si="2"/>
        <v>0</v>
      </c>
    </row>
    <row r="49" spans="1:4" s="6" customFormat="1" x14ac:dyDescent="0.25">
      <c r="A49" s="23">
        <v>8</v>
      </c>
      <c r="B49" s="24" t="s">
        <v>31</v>
      </c>
      <c r="C49" s="11"/>
      <c r="D49" s="15">
        <f t="shared" si="2"/>
        <v>0</v>
      </c>
    </row>
    <row r="50" spans="1:4" s="6" customFormat="1" x14ac:dyDescent="0.25">
      <c r="A50" s="23">
        <v>9</v>
      </c>
      <c r="B50" s="24" t="s">
        <v>32</v>
      </c>
      <c r="C50" s="11"/>
      <c r="D50" s="15">
        <f t="shared" si="2"/>
        <v>0</v>
      </c>
    </row>
    <row r="51" spans="1:4" s="6" customFormat="1" x14ac:dyDescent="0.25">
      <c r="A51" s="23">
        <v>10</v>
      </c>
      <c r="B51" s="24" t="s">
        <v>33</v>
      </c>
      <c r="C51" s="11"/>
      <c r="D51" s="15">
        <f t="shared" si="2"/>
        <v>0</v>
      </c>
    </row>
    <row r="52" spans="1:4" s="6" customFormat="1" x14ac:dyDescent="0.25">
      <c r="A52" s="23">
        <v>12</v>
      </c>
      <c r="B52" s="24" t="s">
        <v>34</v>
      </c>
      <c r="C52" s="11"/>
      <c r="D52" s="15">
        <f t="shared" si="2"/>
        <v>0</v>
      </c>
    </row>
    <row r="53" spans="1:4" s="6" customFormat="1" x14ac:dyDescent="0.25">
      <c r="A53" s="23">
        <v>15</v>
      </c>
      <c r="B53" s="24" t="s">
        <v>35</v>
      </c>
      <c r="C53" s="11"/>
      <c r="D53" s="15">
        <f t="shared" si="2"/>
        <v>0</v>
      </c>
    </row>
    <row r="54" spans="1:4" s="6" customFormat="1" x14ac:dyDescent="0.25">
      <c r="A54" s="23">
        <v>18</v>
      </c>
      <c r="B54" s="24" t="s">
        <v>36</v>
      </c>
      <c r="C54" s="11"/>
      <c r="D54" s="15">
        <f t="shared" si="2"/>
        <v>0</v>
      </c>
    </row>
    <row r="55" spans="1:4" s="6" customFormat="1" ht="16.5" thickBot="1" x14ac:dyDescent="0.3">
      <c r="A55" s="25">
        <v>20</v>
      </c>
      <c r="B55" s="26" t="s">
        <v>37</v>
      </c>
      <c r="C55" s="12"/>
      <c r="D55" s="16">
        <f t="shared" si="2"/>
        <v>0</v>
      </c>
    </row>
    <row r="56" spans="1:4" s="6" customFormat="1" x14ac:dyDescent="0.25">
      <c r="A56" s="23">
        <v>2</v>
      </c>
      <c r="B56" s="24" t="s">
        <v>38</v>
      </c>
      <c r="C56" s="11"/>
      <c r="D56" s="15">
        <f t="shared" ref="D56:D59" si="3">3.33*(A56)*C56^1.5</f>
        <v>0</v>
      </c>
    </row>
    <row r="57" spans="1:4" s="6" customFormat="1" x14ac:dyDescent="0.25">
      <c r="A57" s="23">
        <v>3</v>
      </c>
      <c r="B57" s="24" t="s">
        <v>39</v>
      </c>
      <c r="C57" s="11"/>
      <c r="D57" s="15">
        <f t="shared" si="3"/>
        <v>0</v>
      </c>
    </row>
    <row r="58" spans="1:4" s="6" customFormat="1" x14ac:dyDescent="0.25">
      <c r="A58" s="23">
        <v>4</v>
      </c>
      <c r="B58" s="24" t="s">
        <v>40</v>
      </c>
      <c r="C58" s="11"/>
      <c r="D58" s="15">
        <f t="shared" si="3"/>
        <v>0</v>
      </c>
    </row>
    <row r="59" spans="1:4" s="6" customFormat="1" ht="16.5" thickBot="1" x14ac:dyDescent="0.3">
      <c r="A59" s="25">
        <v>5</v>
      </c>
      <c r="B59" s="26" t="s">
        <v>41</v>
      </c>
      <c r="C59" s="12"/>
      <c r="D59" s="16">
        <f t="shared" si="3"/>
        <v>0</v>
      </c>
    </row>
    <row r="60" spans="1:4" s="6" customFormat="1" x14ac:dyDescent="0.25">
      <c r="A60" s="23">
        <v>4</v>
      </c>
      <c r="B60" s="24" t="s">
        <v>42</v>
      </c>
      <c r="C60" s="11"/>
      <c r="D60" s="15">
        <f t="shared" ref="D60:D65" si="4">(3.367*A60)*C60^1.5</f>
        <v>0</v>
      </c>
    </row>
    <row r="61" spans="1:4" s="6" customFormat="1" x14ac:dyDescent="0.25">
      <c r="A61" s="23">
        <v>5</v>
      </c>
      <c r="B61" s="24" t="s">
        <v>43</v>
      </c>
      <c r="C61" s="11"/>
      <c r="D61" s="15">
        <f t="shared" si="4"/>
        <v>0</v>
      </c>
    </row>
    <row r="62" spans="1:4" s="6" customFormat="1" x14ac:dyDescent="0.25">
      <c r="A62" s="23">
        <v>6</v>
      </c>
      <c r="B62" s="24" t="s">
        <v>44</v>
      </c>
      <c r="C62" s="11"/>
      <c r="D62" s="15">
        <f t="shared" si="4"/>
        <v>0</v>
      </c>
    </row>
    <row r="63" spans="1:4" s="6" customFormat="1" x14ac:dyDescent="0.25">
      <c r="A63" s="23">
        <v>7</v>
      </c>
      <c r="B63" s="24" t="s">
        <v>45</v>
      </c>
      <c r="C63" s="11"/>
      <c r="D63" s="15">
        <f t="shared" si="4"/>
        <v>0</v>
      </c>
    </row>
    <row r="64" spans="1:4" s="6" customFormat="1" x14ac:dyDescent="0.25">
      <c r="A64" s="23">
        <v>8</v>
      </c>
      <c r="B64" s="24" t="s">
        <v>46</v>
      </c>
      <c r="C64" s="11"/>
      <c r="D64" s="15">
        <f t="shared" si="4"/>
        <v>0</v>
      </c>
    </row>
    <row r="65" spans="1:7" ht="16.5" thickBot="1" x14ac:dyDescent="0.3">
      <c r="A65" s="25">
        <v>9</v>
      </c>
      <c r="B65" s="26" t="s">
        <v>47</v>
      </c>
      <c r="C65" s="12"/>
      <c r="D65" s="16">
        <f t="shared" si="4"/>
        <v>0</v>
      </c>
      <c r="E65" s="6"/>
      <c r="F65" s="6"/>
      <c r="G65" s="6"/>
    </row>
    <row r="66" spans="1:7" ht="16.5" thickBot="1" x14ac:dyDescent="0.3">
      <c r="A66" s="27"/>
      <c r="B66" s="28" t="s">
        <v>54</v>
      </c>
      <c r="C66" s="13"/>
      <c r="D66" s="17">
        <f>2.49*C66^2.48</f>
        <v>0</v>
      </c>
      <c r="E66" s="6"/>
      <c r="F66" s="6"/>
      <c r="G66" s="6"/>
    </row>
    <row r="67" spans="1:7" x14ac:dyDescent="0.25">
      <c r="A67" s="4"/>
      <c r="B67" s="4"/>
      <c r="E67" s="6"/>
      <c r="F67" s="6"/>
      <c r="G67" s="6"/>
    </row>
    <row r="68" spans="1:7" x14ac:dyDescent="0.25">
      <c r="A68" s="4"/>
      <c r="B68" s="18" t="s">
        <v>55</v>
      </c>
      <c r="E68" s="6"/>
      <c r="F68" s="6"/>
      <c r="G68" s="6"/>
    </row>
    <row r="69" spans="1:7" x14ac:dyDescent="0.25">
      <c r="A69" s="4"/>
      <c r="B69" s="4"/>
      <c r="E69" s="6"/>
      <c r="F69" s="6"/>
      <c r="G69" s="6"/>
    </row>
    <row r="70" spans="1:7" x14ac:dyDescent="0.25">
      <c r="A70" s="4"/>
      <c r="B70" s="4"/>
      <c r="E70" s="6"/>
      <c r="F70" s="6"/>
      <c r="G70" s="6"/>
    </row>
    <row r="71" spans="1:7" x14ac:dyDescent="0.25">
      <c r="A71" s="4"/>
      <c r="B71" s="4"/>
      <c r="E71" s="6"/>
      <c r="F71" s="6"/>
      <c r="G71" s="6"/>
    </row>
  </sheetData>
  <sheetProtection password="C91D" sheet="1" objects="1" scenarios="1"/>
  <hyperlinks>
    <hyperlink ref="B68"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dnrcinstall</dc:creator>
  <cp:lastModifiedBy>dnrcinstall</cp:lastModifiedBy>
  <dcterms:created xsi:type="dcterms:W3CDTF">2017-08-07T15:37:58Z</dcterms:created>
  <dcterms:modified xsi:type="dcterms:W3CDTF">2017-08-07T17:37:37Z</dcterms:modified>
</cp:coreProperties>
</file>